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61" windowWidth="15480" windowHeight="10830" tabRatio="597" firstSheet="2" activeTab="5"/>
  </bookViews>
  <sheets>
    <sheet name="RECAP" sheetId="1" r:id="rId1"/>
    <sheet name="OLORON" sheetId="2" r:id="rId2"/>
    <sheet name="OLORON EST" sheetId="3" r:id="rId3"/>
    <sheet name="OLOR OUEST" sheetId="4" r:id="rId4"/>
    <sheet name="ARAMITS" sheetId="5" r:id="rId5"/>
    <sheet name="ACCOUS" sheetId="6" r:id="rId6"/>
    <sheet name="NAVARRENX" sheetId="7" r:id="rId7"/>
    <sheet name="ARUDY" sheetId="8" r:id="rId8"/>
    <sheet name="LARUNS" sheetId="9" r:id="rId9"/>
    <sheet name="SAUVETERRE" sheetId="10" r:id="rId10"/>
    <sheet name="PAYS BASQUE" sheetId="11" r:id="rId11"/>
    <sheet name="Feuil3" sheetId="12" r:id="rId12"/>
  </sheets>
  <definedNames/>
  <calcPr fullCalcOnLoad="1"/>
</workbook>
</file>

<file path=xl/sharedStrings.xml><?xml version="1.0" encoding="utf-8"?>
<sst xmlns="http://schemas.openxmlformats.org/spreadsheetml/2006/main" count="402" uniqueCount="146">
  <si>
    <t>ARAMITS</t>
  </si>
  <si>
    <t>OLORON EST</t>
  </si>
  <si>
    <t>OLORON OUEST</t>
  </si>
  <si>
    <t>TOTAL</t>
  </si>
  <si>
    <t>INSCRITS</t>
  </si>
  <si>
    <t>VOTANTS</t>
  </si>
  <si>
    <t>NBRE</t>
  </si>
  <si>
    <t>%</t>
  </si>
  <si>
    <t>EXPRIMES</t>
  </si>
  <si>
    <t>MAIRIE</t>
  </si>
  <si>
    <t xml:space="preserve">LA HAUT </t>
  </si>
  <si>
    <t>LABARRAQUE</t>
  </si>
  <si>
    <t>SALLE REVOL</t>
  </si>
  <si>
    <t>ANCIENNE MAIRIE</t>
  </si>
  <si>
    <t>LEGUGNON</t>
  </si>
  <si>
    <t>LYCEE SUPERV</t>
  </si>
  <si>
    <t>ST PEE</t>
  </si>
  <si>
    <t>FAGET</t>
  </si>
  <si>
    <t>SOEIX</t>
  </si>
  <si>
    <t>ARETTE</t>
  </si>
  <si>
    <t>LANNE</t>
  </si>
  <si>
    <t>ISSOR</t>
  </si>
  <si>
    <t>FEAS</t>
  </si>
  <si>
    <t>BEDOUS</t>
  </si>
  <si>
    <t>ACCOUS</t>
  </si>
  <si>
    <t>LEES ATHAS</t>
  </si>
  <si>
    <t>AYDIUS</t>
  </si>
  <si>
    <t>BORCE</t>
  </si>
  <si>
    <t>LOURDIOS</t>
  </si>
  <si>
    <t>NAVARRENX</t>
  </si>
  <si>
    <t>ARUDY</t>
  </si>
  <si>
    <t>IZESTE</t>
  </si>
  <si>
    <t>LOUVIE JUZON</t>
  </si>
  <si>
    <t>SEVIGNACQ</t>
  </si>
  <si>
    <t>AGNOS</t>
  </si>
  <si>
    <t>AREN</t>
  </si>
  <si>
    <t>ESQUIULE</t>
  </si>
  <si>
    <t>GERONCE</t>
  </si>
  <si>
    <t>GEUS</t>
  </si>
  <si>
    <t>GURMENCON</t>
  </si>
  <si>
    <t>MOUMOUR</t>
  </si>
  <si>
    <t>ORIN</t>
  </si>
  <si>
    <t>ST GOIN</t>
  </si>
  <si>
    <t>BIDOS</t>
  </si>
  <si>
    <t>BUZIET</t>
  </si>
  <si>
    <t>CARDESSE</t>
  </si>
  <si>
    <t>ESCOU</t>
  </si>
  <si>
    <t>ESCOUT</t>
  </si>
  <si>
    <t>EYSUS</t>
  </si>
  <si>
    <t>GOES</t>
  </si>
  <si>
    <t>HERRERE</t>
  </si>
  <si>
    <t>LEDEUIX</t>
  </si>
  <si>
    <t>LURBE</t>
  </si>
  <si>
    <t>OGEU</t>
  </si>
  <si>
    <t>POEY</t>
  </si>
  <si>
    <t>PRECILHON</t>
  </si>
  <si>
    <t>SAUCEDE</t>
  </si>
  <si>
    <t>VERDETS</t>
  </si>
  <si>
    <t>ARAUJUZON</t>
  </si>
  <si>
    <t>AUDAUX</t>
  </si>
  <si>
    <t>ANGOUS</t>
  </si>
  <si>
    <t>BASTANES</t>
  </si>
  <si>
    <t>BUGNEIN</t>
  </si>
  <si>
    <t>CASTETNAU CAMBLONG</t>
  </si>
  <si>
    <t>CHARRE</t>
  </si>
  <si>
    <t>DOGNEN</t>
  </si>
  <si>
    <t>GURS</t>
  </si>
  <si>
    <t>LAY LAMIDOU</t>
  </si>
  <si>
    <t>LICHOS</t>
  </si>
  <si>
    <t>MERITEIN</t>
  </si>
  <si>
    <t>OGENNE CAMPTORT</t>
  </si>
  <si>
    <t>PRECHACQ JOSBAIG</t>
  </si>
  <si>
    <t>PRECHACQ NAVARRENX</t>
  </si>
  <si>
    <t>RIVEHAUTE</t>
  </si>
  <si>
    <t>SUS</t>
  </si>
  <si>
    <t>SUSMIOU</t>
  </si>
  <si>
    <t>BESCAT</t>
  </si>
  <si>
    <t>BUZY</t>
  </si>
  <si>
    <t>CASTET</t>
  </si>
  <si>
    <t>LYS</t>
  </si>
  <si>
    <t>REBENACQ</t>
  </si>
  <si>
    <t>STE COLOME</t>
  </si>
  <si>
    <t>ASTE BEON</t>
  </si>
  <si>
    <t>BIELLE</t>
  </si>
  <si>
    <t>BILHERES</t>
  </si>
  <si>
    <t>BEOST</t>
  </si>
  <si>
    <t>EAUX BONNES</t>
  </si>
  <si>
    <t>GERE BELESTEN</t>
  </si>
  <si>
    <t>LARUNS</t>
  </si>
  <si>
    <t>LOUVIE SOUBIRON</t>
  </si>
  <si>
    <t>2 EME TOUR</t>
  </si>
  <si>
    <t>1ER TOUR</t>
  </si>
  <si>
    <t>ECART</t>
  </si>
  <si>
    <t>LASSALLE JEAN</t>
  </si>
  <si>
    <t>VERIF</t>
  </si>
  <si>
    <t>OLORON VILLE</t>
  </si>
  <si>
    <t>SAUVETERRE</t>
  </si>
  <si>
    <t>PAYS  BASQUE</t>
  </si>
  <si>
    <t>ESTOS</t>
  </si>
  <si>
    <t>ASASP</t>
  </si>
  <si>
    <t>ANCE</t>
  </si>
  <si>
    <t>CETTE EYGUN</t>
  </si>
  <si>
    <t>ESCOT</t>
  </si>
  <si>
    <t>ETSAUT</t>
  </si>
  <si>
    <t>OSSE</t>
  </si>
  <si>
    <t>SARRANCE</t>
  </si>
  <si>
    <t>URDOS</t>
  </si>
  <si>
    <t>ARAUX</t>
  </si>
  <si>
    <t>JASSES</t>
  </si>
  <si>
    <t>VIEILLENAVE NAVARRENX</t>
  </si>
  <si>
    <t>ABITAIN</t>
  </si>
  <si>
    <t>ANDREIN</t>
  </si>
  <si>
    <t>ATHOS ASPIS</t>
  </si>
  <si>
    <t>AUTEVIELLE</t>
  </si>
  <si>
    <t>BARRAUTE CAMU</t>
  </si>
  <si>
    <t>CASTETBON</t>
  </si>
  <si>
    <t>GUINARTHE</t>
  </si>
  <si>
    <t>LAAS</t>
  </si>
  <si>
    <t>HOPITAL ORION</t>
  </si>
  <si>
    <t>MONTFORT</t>
  </si>
  <si>
    <t>NARP</t>
  </si>
  <si>
    <t>ORAAS</t>
  </si>
  <si>
    <t>ORION</t>
  </si>
  <si>
    <t>ORRIULE</t>
  </si>
  <si>
    <t>ST GLADIE</t>
  </si>
  <si>
    <t>IHOLDY</t>
  </si>
  <si>
    <t>HASPARREN</t>
  </si>
  <si>
    <t>MAULEON</t>
  </si>
  <si>
    <t>STE ETIENNE BAIGORRY</t>
  </si>
  <si>
    <t>ST JEAN PIED DE PORT</t>
  </si>
  <si>
    <t>ST PALAIS</t>
  </si>
  <si>
    <t>LESCUN</t>
  </si>
  <si>
    <t>MATIA            FRANCOIS</t>
  </si>
  <si>
    <t>MATIA FRANCOIS</t>
  </si>
  <si>
    <t>BV 23</t>
  </si>
  <si>
    <t>NABAS</t>
  </si>
  <si>
    <t>ESPIUTE</t>
  </si>
  <si>
    <t>OSSENX</t>
  </si>
  <si>
    <t>TABAILLE</t>
  </si>
  <si>
    <t>BURGARONNE</t>
  </si>
  <si>
    <t>ST CRICQ  MAT</t>
  </si>
  <si>
    <t xml:space="preserve">PONDEILH  </t>
  </si>
  <si>
    <t>ST CRICQ cantine</t>
  </si>
  <si>
    <t>TARDETS +MAULEON</t>
  </si>
  <si>
    <t>BEARN</t>
  </si>
  <si>
    <t>COMPLET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</si>
</sst>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3">
    <font>
      <sz val="10"/>
      <name val="Arial"/>
      <family val="0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3" fillId="3" borderId="1" applyNumberFormat="0" applyAlignment="0" applyProtection="0"/>
    <xf numFmtId="0" fontId="21" fillId="1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4" fillId="2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15" borderId="9" applyNumberFormat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0" fontId="5" fillId="0" borderId="18" xfId="0" applyNumberFormat="1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/>
    </xf>
    <xf numFmtId="10" fontId="10" fillId="0" borderId="22" xfId="0" applyNumberFormat="1" applyFont="1" applyBorder="1" applyAlignment="1">
      <alignment horizontal="center" vertical="center"/>
    </xf>
    <xf numFmtId="10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0" fontId="2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0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0" fontId="5" fillId="0" borderId="18" xfId="0" applyNumberFormat="1" applyFont="1" applyBorder="1" applyAlignment="1" applyProtection="1">
      <alignment horizontal="center" vertical="center"/>
      <protection locked="0"/>
    </xf>
    <xf numFmtId="10" fontId="6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0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0" fontId="2" fillId="0" borderId="0" xfId="0" applyNumberFormat="1" applyFont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23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 locked="0"/>
    </xf>
    <xf numFmtId="1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10" fillId="0" borderId="18" xfId="0" applyNumberFormat="1" applyFont="1" applyBorder="1" applyAlignment="1">
      <alignment horizontal="center" vertical="center"/>
    </xf>
    <xf numFmtId="10" fontId="12" fillId="0" borderId="18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10" fontId="4" fillId="0" borderId="22" xfId="0" applyNumberFormat="1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 applyProtection="1">
      <alignment/>
      <protection locked="0"/>
    </xf>
    <xf numFmtId="10" fontId="11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FF3366"/>
      <rgbColor rgb="00EB613D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7"/>
  <sheetViews>
    <sheetView zoomScale="75" zoomScaleNormal="75" zoomScalePageLayoutView="0" workbookViewId="0" topLeftCell="A1">
      <selection activeCell="Q14" sqref="Q14"/>
    </sheetView>
  </sheetViews>
  <sheetFormatPr defaultColWidth="11.421875" defaultRowHeight="12.75"/>
  <cols>
    <col min="1" max="1" width="21.00390625" style="47" customWidth="1"/>
    <col min="2" max="2" width="13.28125" style="47" customWidth="1"/>
    <col min="3" max="3" width="12.140625" style="47" customWidth="1"/>
    <col min="4" max="4" width="12.00390625" style="47" customWidth="1"/>
    <col min="5" max="5" width="13.8515625" style="47" customWidth="1"/>
    <col min="6" max="6" width="10.57421875" style="47" customWidth="1"/>
    <col min="7" max="7" width="11.8515625" style="47" customWidth="1"/>
    <col min="8" max="8" width="10.00390625" style="47" customWidth="1"/>
    <col min="9" max="9" width="10.140625" style="123" customWidth="1"/>
    <col min="10" max="10" width="9.57421875" style="47" customWidth="1"/>
    <col min="11" max="11" width="10.8515625" style="47" customWidth="1"/>
    <col min="12" max="12" width="9.421875" style="47" customWidth="1"/>
    <col min="13" max="13" width="10.7109375" style="123" customWidth="1"/>
    <col min="14" max="14" width="10.28125" style="47" customWidth="1"/>
    <col min="15" max="16384" width="11.421875" style="47" customWidth="1"/>
  </cols>
  <sheetData>
    <row r="1" spans="1:15" s="61" customFormat="1" ht="30" customHeight="1">
      <c r="A1" s="45"/>
      <c r="B1" s="56" t="s">
        <v>4</v>
      </c>
      <c r="C1" s="57" t="s">
        <v>5</v>
      </c>
      <c r="D1" s="58"/>
      <c r="E1" s="59" t="s">
        <v>8</v>
      </c>
      <c r="F1" s="58"/>
      <c r="G1" s="165" t="s">
        <v>132</v>
      </c>
      <c r="H1" s="166"/>
      <c r="I1" s="167"/>
      <c r="J1" s="168"/>
      <c r="K1" s="165" t="s">
        <v>93</v>
      </c>
      <c r="L1" s="166"/>
      <c r="M1" s="167"/>
      <c r="N1" s="168"/>
      <c r="O1" s="60" t="s">
        <v>94</v>
      </c>
    </row>
    <row r="2" spans="1:14" ht="30" customHeight="1">
      <c r="A2" s="52"/>
      <c r="B2" s="62"/>
      <c r="C2" s="63"/>
      <c r="D2" s="64"/>
      <c r="E2" s="65"/>
      <c r="F2" s="64"/>
      <c r="G2" s="169" t="s">
        <v>90</v>
      </c>
      <c r="H2" s="170"/>
      <c r="I2" s="118" t="s">
        <v>91</v>
      </c>
      <c r="J2" s="53" t="s">
        <v>92</v>
      </c>
      <c r="K2" s="169" t="s">
        <v>90</v>
      </c>
      <c r="L2" s="170"/>
      <c r="M2" s="118" t="s">
        <v>91</v>
      </c>
      <c r="N2" s="53" t="s">
        <v>92</v>
      </c>
    </row>
    <row r="3" spans="1:14" ht="35.25" customHeight="1">
      <c r="A3" s="54"/>
      <c r="B3" s="55"/>
      <c r="C3" s="55"/>
      <c r="D3" s="55" t="s">
        <v>7</v>
      </c>
      <c r="E3" s="55" t="s">
        <v>6</v>
      </c>
      <c r="F3" s="55" t="s">
        <v>7</v>
      </c>
      <c r="G3" s="55" t="s">
        <v>6</v>
      </c>
      <c r="H3" s="55" t="s">
        <v>7</v>
      </c>
      <c r="I3" s="119" t="s">
        <v>6</v>
      </c>
      <c r="J3" s="55" t="s">
        <v>6</v>
      </c>
      <c r="K3" s="55" t="s">
        <v>6</v>
      </c>
      <c r="L3" s="161" t="s">
        <v>7</v>
      </c>
      <c r="M3" s="119" t="s">
        <v>6</v>
      </c>
      <c r="N3" s="55" t="s">
        <v>6</v>
      </c>
    </row>
    <row r="4" spans="1:15" ht="35.25" customHeight="1">
      <c r="A4" s="55" t="s">
        <v>95</v>
      </c>
      <c r="B4" s="55">
        <f>+OLORON!B18</f>
        <v>8081</v>
      </c>
      <c r="C4" s="55">
        <f>+OLORON!C18</f>
        <v>3027</v>
      </c>
      <c r="D4" s="161">
        <f>+OLORON!D18</f>
        <v>0.37458235366910037</v>
      </c>
      <c r="E4" s="55">
        <f>+OLORON!E18</f>
        <v>2831</v>
      </c>
      <c r="F4" s="161">
        <f>+OLORON!F18</f>
        <v>0.9352494218698382</v>
      </c>
      <c r="G4" s="55">
        <f>+OLORON!G18</f>
        <v>1744</v>
      </c>
      <c r="H4" s="161">
        <f>+OLORON!H18</f>
        <v>0.6160367361356411</v>
      </c>
      <c r="I4" s="119">
        <f>+OLORON!I18</f>
        <v>1778</v>
      </c>
      <c r="J4" s="55">
        <f>+OLORON!J18</f>
        <v>-305</v>
      </c>
      <c r="K4" s="55">
        <f>+OLORON!K18</f>
        <v>1087</v>
      </c>
      <c r="L4" s="161">
        <f>+OLORON!L18</f>
        <v>0.38396326386435886</v>
      </c>
      <c r="M4" s="119">
        <f>+OLORON!M18</f>
        <v>709</v>
      </c>
      <c r="N4" s="55">
        <f>+OLORON!N18</f>
        <v>274</v>
      </c>
      <c r="O4" s="66">
        <f>+H4+L4</f>
        <v>1</v>
      </c>
    </row>
    <row r="5" spans="1:15" ht="35.25" customHeight="1">
      <c r="A5" s="28" t="s">
        <v>1</v>
      </c>
      <c r="B5" s="28">
        <f>+'OLORON EST'!B20</f>
        <v>6904</v>
      </c>
      <c r="C5" s="28">
        <f>+'OLORON EST'!C20</f>
        <v>3687</v>
      </c>
      <c r="D5" s="162">
        <f>+'OLORON EST'!D20</f>
        <v>0.5340382387022016</v>
      </c>
      <c r="E5" s="28">
        <f>+'OLORON EST'!E20</f>
        <v>3499</v>
      </c>
      <c r="F5" s="162">
        <f>+'OLORON EST'!F20</f>
        <v>0.9490100352590182</v>
      </c>
      <c r="G5" s="28">
        <f>+'OLORON EST'!G20</f>
        <v>1974</v>
      </c>
      <c r="H5" s="162">
        <f>+'OLORON EST'!H20</f>
        <v>0.5641611889111174</v>
      </c>
      <c r="I5" s="120">
        <f>+'OLORON EST'!I20</f>
        <v>1665</v>
      </c>
      <c r="J5" s="28">
        <f>+'OLORON EST'!J20</f>
        <v>309</v>
      </c>
      <c r="K5" s="28">
        <f>+'OLORON EST'!K20</f>
        <v>1525</v>
      </c>
      <c r="L5" s="162">
        <f>+'OLORON EST'!L20</f>
        <v>0.43583881108888256</v>
      </c>
      <c r="M5" s="120">
        <f>+'OLORON EST'!M20</f>
        <v>848</v>
      </c>
      <c r="N5" s="28">
        <f>+'OLORON EST'!N20</f>
        <v>677</v>
      </c>
      <c r="O5" s="66">
        <f aca="true" t="shared" si="0" ref="O5:O14">+H5+L5</f>
        <v>1</v>
      </c>
    </row>
    <row r="6" spans="1:15" ht="35.25" customHeight="1">
      <c r="A6" s="28" t="s">
        <v>2</v>
      </c>
      <c r="B6" s="28">
        <f>+'OLOR OUEST'!B14</f>
        <v>3945</v>
      </c>
      <c r="C6" s="28">
        <f>+'OLOR OUEST'!C14</f>
        <v>2398</v>
      </c>
      <c r="D6" s="162">
        <f>+'OLOR OUEST'!D14</f>
        <v>0.6078580481622307</v>
      </c>
      <c r="E6" s="28">
        <f>+'OLOR OUEST'!E14</f>
        <v>2281</v>
      </c>
      <c r="F6" s="162">
        <f>+'OLOR OUEST'!F14</f>
        <v>0.951209341117598</v>
      </c>
      <c r="G6" s="28">
        <f>+'OLOR OUEST'!G14</f>
        <v>1330</v>
      </c>
      <c r="H6" s="162">
        <f>+'OLOR OUEST'!H14</f>
        <v>0.5830775975449364</v>
      </c>
      <c r="I6" s="120">
        <f>+'OLOR OUEST'!I14</f>
        <v>990</v>
      </c>
      <c r="J6" s="28">
        <f>+'OLOR OUEST'!J14</f>
        <v>340</v>
      </c>
      <c r="K6" s="28">
        <f>+'OLOR OUEST'!K14</f>
        <v>951</v>
      </c>
      <c r="L6" s="162">
        <f>+'OLOR OUEST'!L14</f>
        <v>0.41692240245506357</v>
      </c>
      <c r="M6" s="120">
        <f>+'OLOR OUEST'!M14</f>
        <v>530</v>
      </c>
      <c r="N6" s="28">
        <f>+'OLOR OUEST'!N14</f>
        <v>421</v>
      </c>
      <c r="O6" s="66">
        <f t="shared" si="0"/>
        <v>1</v>
      </c>
    </row>
    <row r="7" spans="1:15" ht="35.25" customHeight="1">
      <c r="A7" s="28" t="s">
        <v>0</v>
      </c>
      <c r="B7" s="28">
        <f>+ARAMITS!B10</f>
        <v>2800</v>
      </c>
      <c r="C7" s="28">
        <f>+ARAMITS!C10</f>
        <v>2070</v>
      </c>
      <c r="D7" s="162">
        <f>+ARAMITS!D10</f>
        <v>0.7392857142857143</v>
      </c>
      <c r="E7" s="28">
        <f>+ARAMITS!E10</f>
        <v>1947</v>
      </c>
      <c r="F7" s="162">
        <f>+ARAMITS!F10</f>
        <v>0.9405797101449276</v>
      </c>
      <c r="G7" s="28">
        <f>+ARAMITS!G10</f>
        <v>835</v>
      </c>
      <c r="H7" s="162">
        <f>+ARAMITS!H10</f>
        <v>0.42886492039034413</v>
      </c>
      <c r="I7" s="120">
        <f>+ARAMITS!I10</f>
        <v>528</v>
      </c>
      <c r="J7" s="28">
        <f>+ARAMITS!J10</f>
        <v>307</v>
      </c>
      <c r="K7" s="28">
        <f>+ARAMITS!K10</f>
        <v>1112</v>
      </c>
      <c r="L7" s="162">
        <f>+ARAMITS!L10</f>
        <v>0.5711350796096559</v>
      </c>
      <c r="M7" s="120">
        <f>+ARAMITS!M10</f>
        <v>679</v>
      </c>
      <c r="N7" s="28">
        <f>+ARAMITS!N10</f>
        <v>433</v>
      </c>
      <c r="O7" s="66">
        <f t="shared" si="0"/>
        <v>1</v>
      </c>
    </row>
    <row r="8" spans="1:15" ht="35.25" customHeight="1">
      <c r="A8" s="28" t="s">
        <v>24</v>
      </c>
      <c r="B8" s="28">
        <f>+ACCOUS!B19</f>
        <v>2548</v>
      </c>
      <c r="C8" s="28">
        <f>+ACCOUS!C19</f>
        <v>1999</v>
      </c>
      <c r="D8" s="162">
        <f>+ACCOUS!D19</f>
        <v>0.7845368916797488</v>
      </c>
      <c r="E8" s="28">
        <f>+ACCOUS!E19</f>
        <v>1919</v>
      </c>
      <c r="F8" s="162">
        <f>+ACCOUS!F19</f>
        <v>0.9599799899949975</v>
      </c>
      <c r="G8" s="28">
        <f>+ACCOUS!G19</f>
        <v>974</v>
      </c>
      <c r="H8" s="162">
        <f>+ACCOUS!H19</f>
        <v>0.5075560187597707</v>
      </c>
      <c r="I8" s="28">
        <f>+ACCOUS!I19</f>
        <v>625</v>
      </c>
      <c r="J8" s="28">
        <f>+ACCOUS!J19</f>
        <v>349</v>
      </c>
      <c r="K8" s="28">
        <f>+ACCOUS!K19</f>
        <v>945</v>
      </c>
      <c r="L8" s="162">
        <f>+ACCOUS!L19</f>
        <v>0.4924439812402293</v>
      </c>
      <c r="M8" s="28">
        <f>+ACCOUS!M19</f>
        <v>700</v>
      </c>
      <c r="N8" s="28">
        <f>+ACCOUS!N19</f>
        <v>245</v>
      </c>
      <c r="O8" s="66">
        <f t="shared" si="0"/>
        <v>1</v>
      </c>
    </row>
    <row r="9" spans="1:15" ht="35.25" customHeight="1">
      <c r="A9" s="28" t="s">
        <v>29</v>
      </c>
      <c r="B9" s="28">
        <f>+NAVARRENX!B27</f>
        <v>4674</v>
      </c>
      <c r="C9" s="28">
        <f>+NAVARRENX!C27</f>
        <v>172</v>
      </c>
      <c r="D9" s="162">
        <f>+NAVARRENX!D27</f>
        <v>0.036799315361574665</v>
      </c>
      <c r="E9" s="28">
        <f>+NAVARRENX!E27</f>
        <v>172</v>
      </c>
      <c r="F9" s="162">
        <f>+NAVARRENX!F27</f>
        <v>1</v>
      </c>
      <c r="G9" s="28">
        <f>+NAVARRENX!G27</f>
        <v>86</v>
      </c>
      <c r="H9" s="162">
        <f>+NAVARRENX!H27</f>
        <v>0.5</v>
      </c>
      <c r="I9" s="120">
        <f>+NAVARRENX!I27</f>
        <v>925</v>
      </c>
      <c r="J9" s="28">
        <f>+NAVARRENX!J27</f>
        <v>-839</v>
      </c>
      <c r="K9" s="28">
        <f>+NAVARRENX!K27</f>
        <v>86</v>
      </c>
      <c r="L9" s="162">
        <f>+NAVARRENX!L27</f>
        <v>0.5</v>
      </c>
      <c r="M9" s="120">
        <f>+NAVARRENX!M27</f>
        <v>1103</v>
      </c>
      <c r="N9" s="28">
        <f>+NAVARRENX!N27</f>
        <v>-1017</v>
      </c>
      <c r="O9" s="66">
        <f t="shared" si="0"/>
        <v>1</v>
      </c>
    </row>
    <row r="10" spans="1:15" ht="35.25" customHeight="1">
      <c r="A10" s="28" t="s">
        <v>30</v>
      </c>
      <c r="B10" s="28">
        <f>+ARUDY!B14</f>
        <v>5888</v>
      </c>
      <c r="C10" s="28">
        <f>+ARUDY!C14</f>
        <v>0</v>
      </c>
      <c r="D10" s="162">
        <f>+ARUDY!D14</f>
        <v>0</v>
      </c>
      <c r="E10" s="28">
        <f>+ARUDY!E14</f>
        <v>0</v>
      </c>
      <c r="F10" s="162" t="e">
        <f>+ARUDY!F14</f>
        <v>#DIV/0!</v>
      </c>
      <c r="G10" s="28">
        <f>+ARUDY!G14</f>
        <v>0</v>
      </c>
      <c r="H10" s="162" t="e">
        <f>+ARUDY!H14</f>
        <v>#DIV/0!</v>
      </c>
      <c r="I10" s="120">
        <f>+ARUDY!I14</f>
        <v>1572</v>
      </c>
      <c r="J10" s="28">
        <f>+ARUDY!J14</f>
        <v>-1572</v>
      </c>
      <c r="K10" s="28">
        <f>+ARUDY!K14</f>
        <v>0</v>
      </c>
      <c r="L10" s="162" t="e">
        <f>+ARUDY!L14</f>
        <v>#DIV/0!</v>
      </c>
      <c r="M10" s="120">
        <f>+ARUDY!M14</f>
        <v>789</v>
      </c>
      <c r="N10" s="28">
        <f>+ARUDY!N14</f>
        <v>-789</v>
      </c>
      <c r="O10" s="66" t="e">
        <f t="shared" si="0"/>
        <v>#DIV/0!</v>
      </c>
    </row>
    <row r="11" spans="1:15" ht="35.25" customHeight="1">
      <c r="A11" s="28" t="s">
        <v>88</v>
      </c>
      <c r="B11" s="28">
        <f>+LARUNS!B12</f>
        <v>2924</v>
      </c>
      <c r="C11" s="28">
        <f>+LARUNS!C12</f>
        <v>0</v>
      </c>
      <c r="D11" s="162">
        <f>+LARUNS!D12</f>
        <v>0</v>
      </c>
      <c r="E11" s="28">
        <f>+LARUNS!E12</f>
        <v>0</v>
      </c>
      <c r="F11" s="162" t="e">
        <f>+LARUNS!F12</f>
        <v>#DIV/0!</v>
      </c>
      <c r="G11" s="28">
        <f>+LARUNS!G12</f>
        <v>0</v>
      </c>
      <c r="H11" s="162" t="e">
        <f>+LARUNS!H12</f>
        <v>#DIV/0!</v>
      </c>
      <c r="I11" s="120">
        <f>+LARUNS!I12</f>
        <v>799</v>
      </c>
      <c r="J11" s="28">
        <f>+LARUNS!J12</f>
        <v>-799</v>
      </c>
      <c r="K11" s="28">
        <f>+LARUNS!K12</f>
        <v>0</v>
      </c>
      <c r="L11" s="162" t="e">
        <f>+LARUNS!L12</f>
        <v>#DIV/0!</v>
      </c>
      <c r="M11" s="120">
        <f>+LARUNS!M12</f>
        <v>490</v>
      </c>
      <c r="N11" s="28">
        <f>+LARUNS!N12</f>
        <v>-490</v>
      </c>
      <c r="O11" s="66" t="e">
        <f t="shared" si="0"/>
        <v>#DIV/0!</v>
      </c>
    </row>
    <row r="12" spans="1:15" ht="35.25" customHeight="1">
      <c r="A12" s="28" t="s">
        <v>96</v>
      </c>
      <c r="B12" s="28">
        <f>+SAUVETERRE!B24</f>
        <v>3301</v>
      </c>
      <c r="C12" s="28">
        <f>+SAUVETERRE!C24</f>
        <v>0</v>
      </c>
      <c r="D12" s="162">
        <f>+SAUVETERRE!D24</f>
        <v>0</v>
      </c>
      <c r="E12" s="28">
        <f>+SAUVETERRE!E24</f>
        <v>0</v>
      </c>
      <c r="F12" s="162" t="e">
        <f>+SAUVETERRE!F24</f>
        <v>#DIV/0!</v>
      </c>
      <c r="G12" s="28">
        <f>+SAUVETERRE!G24</f>
        <v>0</v>
      </c>
      <c r="H12" s="162" t="e">
        <f>+SAUVETERRE!H24</f>
        <v>#DIV/0!</v>
      </c>
      <c r="I12" s="120">
        <f>+SAUVETERRE!I24</f>
        <v>548</v>
      </c>
      <c r="J12" s="28">
        <f>+SAUVETERRE!J24</f>
        <v>-548</v>
      </c>
      <c r="K12" s="28">
        <f>+SAUVETERRE!K24</f>
        <v>0</v>
      </c>
      <c r="L12" s="162" t="e">
        <f>+SAUVETERRE!L24</f>
        <v>#DIV/0!</v>
      </c>
      <c r="M12" s="120">
        <f>+SAUVETERRE!M24</f>
        <v>754</v>
      </c>
      <c r="N12" s="28">
        <f>+SAUVETERRE!N24</f>
        <v>-754</v>
      </c>
      <c r="O12" s="66" t="e">
        <f t="shared" si="0"/>
        <v>#DIV/0!</v>
      </c>
    </row>
    <row r="13" spans="1:15" ht="35.25" customHeight="1">
      <c r="A13" s="28" t="s">
        <v>97</v>
      </c>
      <c r="B13" s="28">
        <f>+'PAYS BASQUE'!B11</f>
        <v>39274</v>
      </c>
      <c r="C13" s="28">
        <f>+'PAYS BASQUE'!C11</f>
        <v>20594</v>
      </c>
      <c r="D13" s="162">
        <f>+'PAYS BASQUE'!D11</f>
        <v>0.524367265875643</v>
      </c>
      <c r="E13" s="28">
        <f>+'PAYS BASQUE'!E11</f>
        <v>19090</v>
      </c>
      <c r="F13" s="162">
        <f>+'PAYS BASQUE'!F11</f>
        <v>0.9269690201029426</v>
      </c>
      <c r="G13" s="28">
        <f>+'PAYS BASQUE'!G11</f>
        <v>8486</v>
      </c>
      <c r="H13" s="162">
        <f>+'PAYS BASQUE'!H11</f>
        <v>0.4445259298061812</v>
      </c>
      <c r="I13" s="120">
        <f>+'PAYS BASQUE'!I11</f>
        <v>6988</v>
      </c>
      <c r="J13" s="28">
        <f>+'PAYS BASQUE'!J11</f>
        <v>1498</v>
      </c>
      <c r="K13" s="28">
        <f>+'PAYS BASQUE'!K11</f>
        <v>10604</v>
      </c>
      <c r="L13" s="162">
        <f>+'PAYS BASQUE'!L11</f>
        <v>0.5554740701938188</v>
      </c>
      <c r="M13" s="120">
        <f>+'PAYS BASQUE'!M11</f>
        <v>6886</v>
      </c>
      <c r="N13" s="28">
        <f>+'PAYS BASQUE'!N11</f>
        <v>3718</v>
      </c>
      <c r="O13" s="66">
        <f t="shared" si="0"/>
        <v>1</v>
      </c>
    </row>
    <row r="14" spans="1:15" ht="35.25" customHeight="1">
      <c r="A14" s="28" t="s">
        <v>3</v>
      </c>
      <c r="B14" s="55">
        <f>SUM(B4:B13)</f>
        <v>80339</v>
      </c>
      <c r="C14" s="55">
        <f>SUM(C4:C13)</f>
        <v>33947</v>
      </c>
      <c r="D14" s="67">
        <f>C14/B14</f>
        <v>0.42254695726857444</v>
      </c>
      <c r="E14" s="55">
        <f>SUM(E4:E13)</f>
        <v>31739</v>
      </c>
      <c r="F14" s="68">
        <f>E14/C14</f>
        <v>0.9349574336465667</v>
      </c>
      <c r="G14" s="55">
        <f>SUM(G4:G13)</f>
        <v>15429</v>
      </c>
      <c r="H14" s="68">
        <f>G14/E14</f>
        <v>0.48612117584044867</v>
      </c>
      <c r="I14" s="121">
        <f>SUM(I4:I13)</f>
        <v>16418</v>
      </c>
      <c r="J14" s="69">
        <f>SUM(J4:J13)</f>
        <v>-1260</v>
      </c>
      <c r="K14" s="55">
        <f>SUM(K4:K13)</f>
        <v>16310</v>
      </c>
      <c r="L14" s="68">
        <f>K14/E14</f>
        <v>0.5138788241595513</v>
      </c>
      <c r="M14" s="121">
        <f>SUM(M4:M13)</f>
        <v>13488</v>
      </c>
      <c r="N14" s="69">
        <f>SUM(N4:N13)</f>
        <v>2718</v>
      </c>
      <c r="O14" s="66">
        <f t="shared" si="0"/>
        <v>1</v>
      </c>
    </row>
    <row r="15" spans="1:14" ht="15.75">
      <c r="A15" s="46"/>
      <c r="B15" s="46"/>
      <c r="C15" s="70"/>
      <c r="D15" s="70"/>
      <c r="E15" s="70"/>
      <c r="F15" s="70"/>
      <c r="G15" s="70"/>
      <c r="H15" s="70"/>
      <c r="I15" s="122"/>
      <c r="J15" s="70"/>
      <c r="K15" s="70"/>
      <c r="L15" s="70"/>
      <c r="M15" s="122"/>
      <c r="N15" s="70"/>
    </row>
    <row r="17" spans="1:15" ht="15.75">
      <c r="A17" s="47" t="s">
        <v>144</v>
      </c>
      <c r="B17" s="47">
        <f>+B14-B13</f>
        <v>41065</v>
      </c>
      <c r="C17" s="47">
        <f aca="true" t="shared" si="1" ref="C17:N17">+C14-C13</f>
        <v>13353</v>
      </c>
      <c r="D17" s="164">
        <f>C17/B17</f>
        <v>0.3251674175088275</v>
      </c>
      <c r="E17" s="47">
        <f t="shared" si="1"/>
        <v>12649</v>
      </c>
      <c r="F17" s="164">
        <f>E17/C17</f>
        <v>0.9472777652961881</v>
      </c>
      <c r="G17" s="47">
        <f t="shared" si="1"/>
        <v>6943</v>
      </c>
      <c r="H17" s="164">
        <f>+G17/E17</f>
        <v>0.5488971460194482</v>
      </c>
      <c r="I17" s="47">
        <f t="shared" si="1"/>
        <v>9430</v>
      </c>
      <c r="J17" s="47">
        <f t="shared" si="1"/>
        <v>-2758</v>
      </c>
      <c r="K17" s="47">
        <f t="shared" si="1"/>
        <v>5706</v>
      </c>
      <c r="L17" s="164">
        <f>+K17/E17</f>
        <v>0.45110285398055183</v>
      </c>
      <c r="M17" s="47">
        <f t="shared" si="1"/>
        <v>6602</v>
      </c>
      <c r="N17" s="47">
        <f t="shared" si="1"/>
        <v>-1000</v>
      </c>
      <c r="O17" s="164">
        <f>H17+L17</f>
        <v>1</v>
      </c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51" right="0.31496062992125984" top="0.61" bottom="0.6" header="0.5118110236220472" footer="0.5118110236220472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zoomScalePageLayoutView="0" workbookViewId="0" topLeftCell="A4">
      <pane xSplit="1" topLeftCell="B1" activePane="topRight" state="frozen"/>
      <selection pane="topLeft" activeCell="A1" sqref="A1"/>
      <selection pane="topRight" activeCell="O4" sqref="O4:O24"/>
    </sheetView>
  </sheetViews>
  <sheetFormatPr defaultColWidth="11.421875" defaultRowHeight="12.75"/>
  <cols>
    <col min="1" max="1" width="21.00390625" style="6" customWidth="1"/>
    <col min="2" max="2" width="13.28125" style="6" customWidth="1"/>
    <col min="3" max="3" width="12.140625" style="6" customWidth="1"/>
    <col min="4" max="4" width="12.00390625" style="6" customWidth="1"/>
    <col min="5" max="5" width="11.8515625" style="6" customWidth="1"/>
    <col min="6" max="6" width="9.00390625" style="6" customWidth="1"/>
    <col min="7" max="7" width="11.8515625" style="6" customWidth="1"/>
    <col min="8" max="8" width="10.00390625" style="6" customWidth="1"/>
    <col min="9" max="9" width="10.140625" style="127" customWidth="1"/>
    <col min="10" max="10" width="9.57421875" style="6" customWidth="1"/>
    <col min="11" max="11" width="10.8515625" style="6" customWidth="1"/>
    <col min="12" max="12" width="9.421875" style="6" customWidth="1"/>
    <col min="13" max="13" width="10.7109375" style="127" customWidth="1"/>
    <col min="14" max="14" width="10.28125" style="6" customWidth="1"/>
    <col min="15" max="16384" width="11.421875" style="6" customWidth="1"/>
  </cols>
  <sheetData>
    <row r="1" spans="1:15" s="42" customFormat="1" ht="30" customHeight="1">
      <c r="A1" s="37"/>
      <c r="B1" s="38" t="s">
        <v>4</v>
      </c>
      <c r="C1" s="39" t="s">
        <v>5</v>
      </c>
      <c r="D1" s="40"/>
      <c r="E1" s="41" t="s">
        <v>8</v>
      </c>
      <c r="F1" s="40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43" t="s">
        <v>94</v>
      </c>
    </row>
    <row r="2" spans="1:14" ht="30" customHeight="1">
      <c r="A2" s="15"/>
      <c r="B2" s="16"/>
      <c r="C2" s="26"/>
      <c r="D2" s="18"/>
      <c r="E2" s="17"/>
      <c r="F2" s="18"/>
      <c r="G2" s="169" t="s">
        <v>90</v>
      </c>
      <c r="H2" s="170"/>
      <c r="I2" s="124" t="s">
        <v>91</v>
      </c>
      <c r="J2" s="28" t="s">
        <v>92</v>
      </c>
      <c r="K2" s="169" t="s">
        <v>90</v>
      </c>
      <c r="L2" s="170"/>
      <c r="M2" s="124" t="s">
        <v>91</v>
      </c>
      <c r="N2" s="28" t="s">
        <v>92</v>
      </c>
    </row>
    <row r="3" spans="1:14" ht="35.25" customHeight="1">
      <c r="A3" s="1"/>
      <c r="B3" s="2"/>
      <c r="C3" s="27"/>
      <c r="D3" s="3" t="s">
        <v>7</v>
      </c>
      <c r="E3" s="4" t="s">
        <v>6</v>
      </c>
      <c r="F3" s="3" t="s">
        <v>7</v>
      </c>
      <c r="G3" s="30" t="s">
        <v>6</v>
      </c>
      <c r="H3" s="32" t="s">
        <v>7</v>
      </c>
      <c r="I3" s="125" t="s">
        <v>6</v>
      </c>
      <c r="J3" s="31" t="s">
        <v>6</v>
      </c>
      <c r="K3" s="30" t="s">
        <v>6</v>
      </c>
      <c r="L3" s="32" t="s">
        <v>7</v>
      </c>
      <c r="M3" s="125" t="s">
        <v>6</v>
      </c>
      <c r="N3" s="31" t="s">
        <v>6</v>
      </c>
    </row>
    <row r="4" spans="1:15" ht="35.25" customHeight="1">
      <c r="A4" s="7" t="s">
        <v>110</v>
      </c>
      <c r="B4" s="48">
        <v>91</v>
      </c>
      <c r="C4" s="27"/>
      <c r="D4" s="13">
        <f aca="true" t="shared" si="0" ref="D4:D22">C4/B4</f>
        <v>0</v>
      </c>
      <c r="E4" s="7"/>
      <c r="F4" s="13" t="e">
        <f aca="true" t="shared" si="1" ref="F4:F22">E4/C4</f>
        <v>#DIV/0!</v>
      </c>
      <c r="G4" s="29"/>
      <c r="H4" s="34" t="e">
        <f aca="true" t="shared" si="2" ref="H4:H23">G4/E4</f>
        <v>#DIV/0!</v>
      </c>
      <c r="I4" s="125">
        <v>17</v>
      </c>
      <c r="J4" s="35">
        <f>+G4-I4</f>
        <v>-17</v>
      </c>
      <c r="K4" s="29"/>
      <c r="L4" s="34" t="e">
        <f>K4/E4</f>
        <v>#DIV/0!</v>
      </c>
      <c r="M4" s="125">
        <v>35</v>
      </c>
      <c r="N4" s="35">
        <f>+K4-M4</f>
        <v>-35</v>
      </c>
      <c r="O4" s="44" t="e">
        <f>+H4+L4</f>
        <v>#DIV/0!</v>
      </c>
    </row>
    <row r="5" spans="1:15" ht="35.25" customHeight="1">
      <c r="A5" s="8" t="s">
        <v>111</v>
      </c>
      <c r="B5" s="50">
        <v>106</v>
      </c>
      <c r="C5" s="27"/>
      <c r="D5" s="13">
        <f t="shared" si="0"/>
        <v>0</v>
      </c>
      <c r="E5" s="7"/>
      <c r="F5" s="13" t="e">
        <f t="shared" si="1"/>
        <v>#DIV/0!</v>
      </c>
      <c r="G5" s="22"/>
      <c r="H5" s="34" t="e">
        <f t="shared" si="2"/>
        <v>#DIV/0!</v>
      </c>
      <c r="I5" s="125">
        <v>18</v>
      </c>
      <c r="J5" s="35">
        <f aca="true" t="shared" si="3" ref="J5:J23">+G5-I5</f>
        <v>-18</v>
      </c>
      <c r="K5" s="22"/>
      <c r="L5" s="34" t="e">
        <f aca="true" t="shared" si="4" ref="L5:L23">K5/E5</f>
        <v>#DIV/0!</v>
      </c>
      <c r="M5" s="125">
        <v>29</v>
      </c>
      <c r="N5" s="35">
        <f aca="true" t="shared" si="5" ref="N5:N23">+K5-M5</f>
        <v>-29</v>
      </c>
      <c r="O5" s="44" t="e">
        <f aca="true" t="shared" si="6" ref="O5:O24">+H5+L5</f>
        <v>#DIV/0!</v>
      </c>
    </row>
    <row r="6" spans="1:15" ht="35.25" customHeight="1">
      <c r="A6" s="9" t="s">
        <v>112</v>
      </c>
      <c r="B6" s="49">
        <v>175</v>
      </c>
      <c r="C6" s="27"/>
      <c r="D6" s="13">
        <f t="shared" si="0"/>
        <v>0</v>
      </c>
      <c r="E6" s="7"/>
      <c r="F6" s="13" t="e">
        <f t="shared" si="1"/>
        <v>#DIV/0!</v>
      </c>
      <c r="G6" s="22"/>
      <c r="H6" s="34" t="e">
        <f t="shared" si="2"/>
        <v>#DIV/0!</v>
      </c>
      <c r="I6" s="125">
        <v>33</v>
      </c>
      <c r="J6" s="35">
        <f t="shared" si="3"/>
        <v>-33</v>
      </c>
      <c r="K6" s="22"/>
      <c r="L6" s="34" t="e">
        <f t="shared" si="4"/>
        <v>#DIV/0!</v>
      </c>
      <c r="M6" s="125">
        <v>38</v>
      </c>
      <c r="N6" s="35">
        <f t="shared" si="5"/>
        <v>-38</v>
      </c>
      <c r="O6" s="44" t="e">
        <f t="shared" si="6"/>
        <v>#DIV/0!</v>
      </c>
    </row>
    <row r="7" spans="1:15" ht="35.25" customHeight="1">
      <c r="A7" s="10" t="s">
        <v>113</v>
      </c>
      <c r="B7" s="12">
        <v>138</v>
      </c>
      <c r="C7" s="27"/>
      <c r="D7" s="13">
        <f t="shared" si="0"/>
        <v>0</v>
      </c>
      <c r="E7" s="7"/>
      <c r="F7" s="13" t="e">
        <f t="shared" si="1"/>
        <v>#DIV/0!</v>
      </c>
      <c r="G7" s="22"/>
      <c r="H7" s="34" t="e">
        <f t="shared" si="2"/>
        <v>#DIV/0!</v>
      </c>
      <c r="I7" s="125">
        <v>33</v>
      </c>
      <c r="J7" s="35">
        <f t="shared" si="3"/>
        <v>-33</v>
      </c>
      <c r="K7" s="22"/>
      <c r="L7" s="34" t="e">
        <f t="shared" si="4"/>
        <v>#DIV/0!</v>
      </c>
      <c r="M7" s="125">
        <v>17</v>
      </c>
      <c r="N7" s="35">
        <f t="shared" si="5"/>
        <v>-17</v>
      </c>
      <c r="O7" s="44" t="e">
        <f t="shared" si="6"/>
        <v>#DIV/0!</v>
      </c>
    </row>
    <row r="8" spans="1:15" ht="35.25" customHeight="1">
      <c r="A8" s="11" t="s">
        <v>114</v>
      </c>
      <c r="B8" s="25">
        <v>144</v>
      </c>
      <c r="C8" s="27"/>
      <c r="D8" s="13">
        <f t="shared" si="0"/>
        <v>0</v>
      </c>
      <c r="E8" s="7"/>
      <c r="F8" s="13" t="e">
        <f t="shared" si="1"/>
        <v>#DIV/0!</v>
      </c>
      <c r="G8" s="22"/>
      <c r="H8" s="34" t="e">
        <f t="shared" si="2"/>
        <v>#DIV/0!</v>
      </c>
      <c r="I8" s="125">
        <v>35</v>
      </c>
      <c r="J8" s="35">
        <f t="shared" si="3"/>
        <v>-35</v>
      </c>
      <c r="K8" s="22"/>
      <c r="L8" s="34" t="e">
        <f t="shared" si="4"/>
        <v>#DIV/0!</v>
      </c>
      <c r="M8" s="125">
        <v>28</v>
      </c>
      <c r="N8" s="35">
        <f t="shared" si="5"/>
        <v>-28</v>
      </c>
      <c r="O8" s="44" t="e">
        <f t="shared" si="6"/>
        <v>#DIV/0!</v>
      </c>
    </row>
    <row r="9" spans="1:15" ht="35.25" customHeight="1">
      <c r="A9" s="11" t="s">
        <v>139</v>
      </c>
      <c r="B9" s="12">
        <v>83</v>
      </c>
      <c r="C9" s="27"/>
      <c r="D9" s="13">
        <f t="shared" si="0"/>
        <v>0</v>
      </c>
      <c r="E9" s="7"/>
      <c r="F9" s="13" t="e">
        <f t="shared" si="1"/>
        <v>#DIV/0!</v>
      </c>
      <c r="G9" s="22"/>
      <c r="H9" s="34" t="e">
        <f t="shared" si="2"/>
        <v>#DIV/0!</v>
      </c>
      <c r="I9" s="125">
        <v>13</v>
      </c>
      <c r="J9" s="35">
        <f t="shared" si="3"/>
        <v>-13</v>
      </c>
      <c r="K9" s="22"/>
      <c r="L9" s="34" t="e">
        <f t="shared" si="4"/>
        <v>#DIV/0!</v>
      </c>
      <c r="M9" s="125">
        <v>17</v>
      </c>
      <c r="N9" s="35">
        <f t="shared" si="5"/>
        <v>-17</v>
      </c>
      <c r="O9" s="44" t="e">
        <f t="shared" si="6"/>
        <v>#DIV/0!</v>
      </c>
    </row>
    <row r="10" spans="1:15" ht="35.25" customHeight="1">
      <c r="A10" s="11" t="s">
        <v>115</v>
      </c>
      <c r="B10" s="12">
        <v>153</v>
      </c>
      <c r="C10" s="27"/>
      <c r="D10" s="13">
        <f t="shared" si="0"/>
        <v>0</v>
      </c>
      <c r="E10" s="7"/>
      <c r="F10" s="13" t="e">
        <f t="shared" si="1"/>
        <v>#DIV/0!</v>
      </c>
      <c r="G10" s="22"/>
      <c r="H10" s="34" t="e">
        <f t="shared" si="2"/>
        <v>#DIV/0!</v>
      </c>
      <c r="I10" s="125">
        <v>21</v>
      </c>
      <c r="J10" s="35">
        <f t="shared" si="3"/>
        <v>-21</v>
      </c>
      <c r="K10" s="22"/>
      <c r="L10" s="34" t="e">
        <f t="shared" si="4"/>
        <v>#DIV/0!</v>
      </c>
      <c r="M10" s="125">
        <v>32</v>
      </c>
      <c r="N10" s="35">
        <f t="shared" si="5"/>
        <v>-32</v>
      </c>
      <c r="O10" s="44" t="e">
        <f t="shared" si="6"/>
        <v>#DIV/0!</v>
      </c>
    </row>
    <row r="11" spans="1:15" ht="35.25" customHeight="1">
      <c r="A11" s="11" t="s">
        <v>136</v>
      </c>
      <c r="B11" s="12">
        <v>48</v>
      </c>
      <c r="C11" s="27"/>
      <c r="D11" s="13">
        <f t="shared" si="0"/>
        <v>0</v>
      </c>
      <c r="E11" s="7"/>
      <c r="F11" s="13" t="e">
        <f t="shared" si="1"/>
        <v>#DIV/0!</v>
      </c>
      <c r="G11" s="22"/>
      <c r="H11" s="34" t="e">
        <f t="shared" si="2"/>
        <v>#DIV/0!</v>
      </c>
      <c r="I11" s="125">
        <v>8</v>
      </c>
      <c r="J11" s="35">
        <f t="shared" si="3"/>
        <v>-8</v>
      </c>
      <c r="K11" s="22"/>
      <c r="L11" s="34" t="e">
        <f t="shared" si="4"/>
        <v>#DIV/0!</v>
      </c>
      <c r="M11" s="125">
        <v>11</v>
      </c>
      <c r="N11" s="35">
        <f t="shared" si="5"/>
        <v>-11</v>
      </c>
      <c r="O11" s="44" t="e">
        <f t="shared" si="6"/>
        <v>#DIV/0!</v>
      </c>
    </row>
    <row r="12" spans="1:15" ht="35.25" customHeight="1">
      <c r="A12" s="11" t="s">
        <v>116</v>
      </c>
      <c r="B12" s="25">
        <v>202</v>
      </c>
      <c r="C12" s="27"/>
      <c r="D12" s="13">
        <f t="shared" si="0"/>
        <v>0</v>
      </c>
      <c r="E12" s="7"/>
      <c r="F12" s="13" t="e">
        <f t="shared" si="1"/>
        <v>#DIV/0!</v>
      </c>
      <c r="G12" s="22"/>
      <c r="H12" s="34" t="e">
        <f t="shared" si="2"/>
        <v>#DIV/0!</v>
      </c>
      <c r="I12" s="125">
        <v>34</v>
      </c>
      <c r="J12" s="35">
        <f t="shared" si="3"/>
        <v>-34</v>
      </c>
      <c r="K12" s="22"/>
      <c r="L12" s="34" t="e">
        <f t="shared" si="4"/>
        <v>#DIV/0!</v>
      </c>
      <c r="M12" s="125">
        <v>40</v>
      </c>
      <c r="N12" s="35">
        <f t="shared" si="5"/>
        <v>-40</v>
      </c>
      <c r="O12" s="44" t="e">
        <f t="shared" si="6"/>
        <v>#DIV/0!</v>
      </c>
    </row>
    <row r="13" spans="1:15" ht="35.25" customHeight="1">
      <c r="A13" s="11" t="s">
        <v>117</v>
      </c>
      <c r="B13" s="12">
        <v>121</v>
      </c>
      <c r="C13" s="27"/>
      <c r="D13" s="13">
        <f t="shared" si="0"/>
        <v>0</v>
      </c>
      <c r="E13" s="2"/>
      <c r="F13" s="13" t="e">
        <f t="shared" si="1"/>
        <v>#DIV/0!</v>
      </c>
      <c r="G13" s="21"/>
      <c r="H13" s="34" t="e">
        <f t="shared" si="2"/>
        <v>#DIV/0!</v>
      </c>
      <c r="I13" s="125">
        <v>15</v>
      </c>
      <c r="J13" s="35">
        <f t="shared" si="3"/>
        <v>-15</v>
      </c>
      <c r="K13" s="21"/>
      <c r="L13" s="34" t="e">
        <f t="shared" si="4"/>
        <v>#DIV/0!</v>
      </c>
      <c r="M13" s="125">
        <v>36</v>
      </c>
      <c r="N13" s="35">
        <f t="shared" si="5"/>
        <v>-36</v>
      </c>
      <c r="O13" s="44" t="e">
        <f t="shared" si="6"/>
        <v>#DIV/0!</v>
      </c>
    </row>
    <row r="14" spans="1:15" ht="35.25" customHeight="1">
      <c r="A14" s="11" t="s">
        <v>118</v>
      </c>
      <c r="B14" s="25">
        <v>134</v>
      </c>
      <c r="C14" s="27"/>
      <c r="D14" s="13">
        <f t="shared" si="0"/>
        <v>0</v>
      </c>
      <c r="E14" s="7"/>
      <c r="F14" s="13" t="e">
        <f t="shared" si="1"/>
        <v>#DIV/0!</v>
      </c>
      <c r="G14" s="22"/>
      <c r="H14" s="34" t="e">
        <f t="shared" si="2"/>
        <v>#DIV/0!</v>
      </c>
      <c r="I14" s="125">
        <v>22</v>
      </c>
      <c r="J14" s="35">
        <f t="shared" si="3"/>
        <v>-22</v>
      </c>
      <c r="K14" s="22"/>
      <c r="L14" s="34" t="e">
        <f t="shared" si="4"/>
        <v>#DIV/0!</v>
      </c>
      <c r="M14" s="125">
        <v>35</v>
      </c>
      <c r="N14" s="35">
        <f t="shared" si="5"/>
        <v>-35</v>
      </c>
      <c r="O14" s="44" t="e">
        <f t="shared" si="6"/>
        <v>#DIV/0!</v>
      </c>
    </row>
    <row r="15" spans="1:15" ht="35.25" customHeight="1">
      <c r="A15" s="9" t="s">
        <v>119</v>
      </c>
      <c r="B15" s="49">
        <v>166</v>
      </c>
      <c r="C15" s="27"/>
      <c r="D15" s="13">
        <f t="shared" si="0"/>
        <v>0</v>
      </c>
      <c r="E15" s="7"/>
      <c r="F15" s="13" t="e">
        <f t="shared" si="1"/>
        <v>#DIV/0!</v>
      </c>
      <c r="G15" s="22"/>
      <c r="H15" s="34" t="e">
        <f t="shared" si="2"/>
        <v>#DIV/0!</v>
      </c>
      <c r="I15" s="125">
        <v>26</v>
      </c>
      <c r="J15" s="35">
        <f t="shared" si="3"/>
        <v>-26</v>
      </c>
      <c r="K15" s="22"/>
      <c r="L15" s="34" t="e">
        <f t="shared" si="4"/>
        <v>#DIV/0!</v>
      </c>
      <c r="M15" s="125">
        <v>43</v>
      </c>
      <c r="N15" s="35">
        <f t="shared" si="5"/>
        <v>-43</v>
      </c>
      <c r="O15" s="44" t="e">
        <f t="shared" si="6"/>
        <v>#DIV/0!</v>
      </c>
    </row>
    <row r="16" spans="1:15" ht="35.25" customHeight="1">
      <c r="A16" s="10" t="s">
        <v>120</v>
      </c>
      <c r="B16" s="12">
        <v>109</v>
      </c>
      <c r="C16" s="27"/>
      <c r="D16" s="13">
        <f t="shared" si="0"/>
        <v>0</v>
      </c>
      <c r="E16" s="7"/>
      <c r="F16" s="13" t="e">
        <f t="shared" si="1"/>
        <v>#DIV/0!</v>
      </c>
      <c r="G16" s="22"/>
      <c r="H16" s="34" t="e">
        <f t="shared" si="2"/>
        <v>#DIV/0!</v>
      </c>
      <c r="I16" s="125">
        <v>16</v>
      </c>
      <c r="J16" s="35">
        <f t="shared" si="3"/>
        <v>-16</v>
      </c>
      <c r="K16" s="22"/>
      <c r="L16" s="34" t="e">
        <f t="shared" si="4"/>
        <v>#DIV/0!</v>
      </c>
      <c r="M16" s="125">
        <v>22</v>
      </c>
      <c r="N16" s="35">
        <f t="shared" si="5"/>
        <v>-22</v>
      </c>
      <c r="O16" s="44" t="e">
        <f t="shared" si="6"/>
        <v>#DIV/0!</v>
      </c>
    </row>
    <row r="17" spans="1:15" ht="35.25" customHeight="1">
      <c r="A17" s="11" t="s">
        <v>121</v>
      </c>
      <c r="B17" s="25">
        <v>140</v>
      </c>
      <c r="C17" s="27"/>
      <c r="D17" s="13">
        <f t="shared" si="0"/>
        <v>0</v>
      </c>
      <c r="E17" s="7"/>
      <c r="F17" s="13" t="e">
        <f t="shared" si="1"/>
        <v>#DIV/0!</v>
      </c>
      <c r="G17" s="22"/>
      <c r="H17" s="34" t="e">
        <f t="shared" si="2"/>
        <v>#DIV/0!</v>
      </c>
      <c r="I17" s="125">
        <v>36</v>
      </c>
      <c r="J17" s="35">
        <f t="shared" si="3"/>
        <v>-36</v>
      </c>
      <c r="K17" s="22"/>
      <c r="L17" s="34" t="e">
        <f t="shared" si="4"/>
        <v>#DIV/0!</v>
      </c>
      <c r="M17" s="125">
        <v>31</v>
      </c>
      <c r="N17" s="35">
        <f t="shared" si="5"/>
        <v>-31</v>
      </c>
      <c r="O17" s="44" t="e">
        <f t="shared" si="6"/>
        <v>#DIV/0!</v>
      </c>
    </row>
    <row r="18" spans="1:15" ht="35.25" customHeight="1">
      <c r="A18" s="11" t="s">
        <v>122</v>
      </c>
      <c r="B18" s="12">
        <v>136</v>
      </c>
      <c r="C18" s="27"/>
      <c r="D18" s="13">
        <f t="shared" si="0"/>
        <v>0</v>
      </c>
      <c r="E18" s="7"/>
      <c r="F18" s="13" t="e">
        <f t="shared" si="1"/>
        <v>#DIV/0!</v>
      </c>
      <c r="G18" s="22"/>
      <c r="H18" s="34" t="e">
        <f t="shared" si="2"/>
        <v>#DIV/0!</v>
      </c>
      <c r="I18" s="125">
        <v>27</v>
      </c>
      <c r="J18" s="35">
        <f t="shared" si="3"/>
        <v>-27</v>
      </c>
      <c r="K18" s="22"/>
      <c r="L18" s="34" t="e">
        <f t="shared" si="4"/>
        <v>#DIV/0!</v>
      </c>
      <c r="M18" s="125">
        <v>49</v>
      </c>
      <c r="N18" s="35">
        <f t="shared" si="5"/>
        <v>-49</v>
      </c>
      <c r="O18" s="44" t="e">
        <f t="shared" si="6"/>
        <v>#DIV/0!</v>
      </c>
    </row>
    <row r="19" spans="1:15" ht="35.25" customHeight="1">
      <c r="A19" s="11" t="s">
        <v>123</v>
      </c>
      <c r="B19" s="25">
        <v>117</v>
      </c>
      <c r="C19" s="27"/>
      <c r="D19" s="13">
        <f t="shared" si="0"/>
        <v>0</v>
      </c>
      <c r="E19" s="7"/>
      <c r="F19" s="13" t="e">
        <f t="shared" si="1"/>
        <v>#DIV/0!</v>
      </c>
      <c r="G19" s="22"/>
      <c r="H19" s="34" t="e">
        <f t="shared" si="2"/>
        <v>#DIV/0!</v>
      </c>
      <c r="I19" s="125">
        <v>27</v>
      </c>
      <c r="J19" s="35">
        <f t="shared" si="3"/>
        <v>-27</v>
      </c>
      <c r="K19" s="22"/>
      <c r="L19" s="34" t="e">
        <f t="shared" si="4"/>
        <v>#DIV/0!</v>
      </c>
      <c r="M19" s="125">
        <v>31</v>
      </c>
      <c r="N19" s="35">
        <f t="shared" si="5"/>
        <v>-31</v>
      </c>
      <c r="O19" s="44" t="e">
        <f t="shared" si="6"/>
        <v>#DIV/0!</v>
      </c>
    </row>
    <row r="20" spans="1:15" ht="35.25" customHeight="1">
      <c r="A20" s="11" t="s">
        <v>137</v>
      </c>
      <c r="B20" s="12">
        <v>48</v>
      </c>
      <c r="C20" s="27"/>
      <c r="D20" s="13">
        <f t="shared" si="0"/>
        <v>0</v>
      </c>
      <c r="E20" s="7"/>
      <c r="F20" s="13" t="e">
        <f t="shared" si="1"/>
        <v>#DIV/0!</v>
      </c>
      <c r="G20" s="22"/>
      <c r="H20" s="34" t="e">
        <f t="shared" si="2"/>
        <v>#DIV/0!</v>
      </c>
      <c r="I20" s="125">
        <v>6</v>
      </c>
      <c r="J20" s="35">
        <f t="shared" si="3"/>
        <v>-6</v>
      </c>
      <c r="K20" s="22"/>
      <c r="L20" s="34" t="e">
        <f t="shared" si="4"/>
        <v>#DIV/0!</v>
      </c>
      <c r="M20" s="125">
        <v>14</v>
      </c>
      <c r="N20" s="35">
        <f t="shared" si="5"/>
        <v>-14</v>
      </c>
      <c r="O20" s="44" t="e">
        <f t="shared" si="6"/>
        <v>#DIV/0!</v>
      </c>
    </row>
    <row r="21" spans="1:15" ht="35.25" customHeight="1">
      <c r="A21" s="11" t="s">
        <v>124</v>
      </c>
      <c r="B21" s="12">
        <v>164</v>
      </c>
      <c r="C21" s="27"/>
      <c r="D21" s="13">
        <f t="shared" si="0"/>
        <v>0</v>
      </c>
      <c r="E21" s="2"/>
      <c r="F21" s="13" t="e">
        <f t="shared" si="1"/>
        <v>#DIV/0!</v>
      </c>
      <c r="G21" s="21"/>
      <c r="H21" s="34" t="e">
        <f t="shared" si="2"/>
        <v>#DIV/0!</v>
      </c>
      <c r="I21" s="125">
        <v>19</v>
      </c>
      <c r="J21" s="35">
        <f t="shared" si="3"/>
        <v>-19</v>
      </c>
      <c r="K21" s="21"/>
      <c r="L21" s="34" t="e">
        <f t="shared" si="4"/>
        <v>#DIV/0!</v>
      </c>
      <c r="M21" s="125">
        <v>33</v>
      </c>
      <c r="N21" s="35">
        <f t="shared" si="5"/>
        <v>-33</v>
      </c>
      <c r="O21" s="44" t="e">
        <f t="shared" si="6"/>
        <v>#DIV/0!</v>
      </c>
    </row>
    <row r="22" spans="1:15" ht="35.25" customHeight="1">
      <c r="A22" s="11" t="s">
        <v>96</v>
      </c>
      <c r="B22" s="25">
        <v>982</v>
      </c>
      <c r="C22" s="27"/>
      <c r="D22" s="13">
        <f t="shared" si="0"/>
        <v>0</v>
      </c>
      <c r="E22" s="7"/>
      <c r="F22" s="13" t="e">
        <f t="shared" si="1"/>
        <v>#DIV/0!</v>
      </c>
      <c r="G22" s="22"/>
      <c r="H22" s="34" t="e">
        <f t="shared" si="2"/>
        <v>#DIV/0!</v>
      </c>
      <c r="I22" s="125">
        <v>140</v>
      </c>
      <c r="J22" s="35">
        <f t="shared" si="3"/>
        <v>-140</v>
      </c>
      <c r="K22" s="22"/>
      <c r="L22" s="34" t="e">
        <f t="shared" si="4"/>
        <v>#DIV/0!</v>
      </c>
      <c r="M22" s="125">
        <v>202</v>
      </c>
      <c r="N22" s="35">
        <f t="shared" si="5"/>
        <v>-202</v>
      </c>
      <c r="O22" s="44" t="e">
        <f t="shared" si="6"/>
        <v>#DIV/0!</v>
      </c>
    </row>
    <row r="23" spans="1:15" ht="35.25" customHeight="1">
      <c r="A23" s="11" t="s">
        <v>138</v>
      </c>
      <c r="B23" s="25">
        <v>44</v>
      </c>
      <c r="C23" s="27"/>
      <c r="D23" s="13">
        <f>C23/B23</f>
        <v>0</v>
      </c>
      <c r="E23" s="7"/>
      <c r="F23" s="13" t="e">
        <f>E23/C23</f>
        <v>#DIV/0!</v>
      </c>
      <c r="G23" s="22"/>
      <c r="H23" s="34" t="e">
        <f t="shared" si="2"/>
        <v>#DIV/0!</v>
      </c>
      <c r="I23" s="125">
        <v>2</v>
      </c>
      <c r="J23" s="35">
        <f t="shared" si="3"/>
        <v>-2</v>
      </c>
      <c r="K23" s="22"/>
      <c r="L23" s="34" t="e">
        <f t="shared" si="4"/>
        <v>#DIV/0!</v>
      </c>
      <c r="M23" s="125">
        <v>11</v>
      </c>
      <c r="N23" s="35">
        <f t="shared" si="5"/>
        <v>-11</v>
      </c>
      <c r="O23" s="44" t="e">
        <f t="shared" si="6"/>
        <v>#DIV/0!</v>
      </c>
    </row>
    <row r="24" spans="1:15" ht="35.25" customHeight="1">
      <c r="A24" s="51" t="s">
        <v>3</v>
      </c>
      <c r="B24" s="2">
        <f>SUM(B4:B23)</f>
        <v>3301</v>
      </c>
      <c r="C24" s="27">
        <f>SUM(C4:C22)</f>
        <v>0</v>
      </c>
      <c r="D24" s="19">
        <f>C24/B24</f>
        <v>0</v>
      </c>
      <c r="E24" s="7">
        <f>SUM(E4:E22)</f>
        <v>0</v>
      </c>
      <c r="F24" s="20" t="e">
        <f>E24/C24</f>
        <v>#DIV/0!</v>
      </c>
      <c r="G24" s="24">
        <f>SUM(G4:G22)</f>
        <v>0</v>
      </c>
      <c r="H24" s="33" t="e">
        <f>G24/E24</f>
        <v>#DIV/0!</v>
      </c>
      <c r="I24" s="125">
        <f>SUM(I4:I23)</f>
        <v>548</v>
      </c>
      <c r="J24" s="36">
        <f>SUM(J4:J23)</f>
        <v>-548</v>
      </c>
      <c r="K24" s="24">
        <f>SUM(K4:K22)</f>
        <v>0</v>
      </c>
      <c r="L24" s="33" t="e">
        <f>K24/E24</f>
        <v>#DIV/0!</v>
      </c>
      <c r="M24" s="125">
        <f>SUM(M4:M23)</f>
        <v>754</v>
      </c>
      <c r="N24" s="36">
        <f>SUM(N4:N23)</f>
        <v>-754</v>
      </c>
      <c r="O24" s="44" t="e">
        <f t="shared" si="6"/>
        <v>#DIV/0!</v>
      </c>
    </row>
    <row r="25" spans="1:14" ht="12.75">
      <c r="A25" s="5"/>
      <c r="B25" s="5"/>
      <c r="C25" s="14"/>
      <c r="D25" s="14"/>
      <c r="E25" s="14"/>
      <c r="F25" s="14"/>
      <c r="G25" s="14"/>
      <c r="H25" s="14"/>
      <c r="I25" s="126"/>
      <c r="J25" s="14"/>
      <c r="K25" s="14"/>
      <c r="L25" s="14"/>
      <c r="M25" s="126"/>
      <c r="N25" s="14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55" right="0.31" top="0.984251968503937" bottom="0.984251968503937" header="0.5118110236220472" footer="0.5118110236220472"/>
  <pageSetup fitToHeight="1" fitToWidth="1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L9" sqref="L9"/>
    </sheetView>
  </sheetViews>
  <sheetFormatPr defaultColWidth="11.421875" defaultRowHeight="12.75"/>
  <cols>
    <col min="1" max="1" width="21.00390625" style="6" customWidth="1"/>
    <col min="2" max="2" width="13.28125" style="6" customWidth="1"/>
    <col min="3" max="3" width="12.140625" style="6" customWidth="1"/>
    <col min="4" max="4" width="12.00390625" style="6" customWidth="1"/>
    <col min="5" max="5" width="12.28125" style="6" customWidth="1"/>
    <col min="6" max="6" width="14.7109375" style="6" customWidth="1"/>
    <col min="7" max="7" width="11.8515625" style="6" customWidth="1"/>
    <col min="8" max="8" width="10.00390625" style="6" customWidth="1"/>
    <col min="9" max="9" width="10.140625" style="127" customWidth="1"/>
    <col min="10" max="10" width="9.57421875" style="6" customWidth="1"/>
    <col min="11" max="11" width="10.8515625" style="6" customWidth="1"/>
    <col min="12" max="12" width="9.421875" style="6" customWidth="1"/>
    <col min="13" max="13" width="10.7109375" style="127" customWidth="1"/>
    <col min="14" max="14" width="10.28125" style="6" customWidth="1"/>
    <col min="15" max="16384" width="11.421875" style="6" customWidth="1"/>
  </cols>
  <sheetData>
    <row r="1" spans="1:15" s="42" customFormat="1" ht="30" customHeight="1">
      <c r="A1" s="37"/>
      <c r="B1" s="38" t="s">
        <v>4</v>
      </c>
      <c r="C1" s="39" t="s">
        <v>5</v>
      </c>
      <c r="D1" s="40"/>
      <c r="E1" s="41" t="s">
        <v>8</v>
      </c>
      <c r="F1" s="40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43" t="s">
        <v>94</v>
      </c>
    </row>
    <row r="2" spans="1:14" ht="30" customHeight="1">
      <c r="A2" s="15"/>
      <c r="B2" s="16"/>
      <c r="C2" s="26"/>
      <c r="D2" s="18"/>
      <c r="E2" s="17"/>
      <c r="F2" s="18"/>
      <c r="G2" s="169" t="s">
        <v>90</v>
      </c>
      <c r="H2" s="170"/>
      <c r="I2" s="124" t="s">
        <v>91</v>
      </c>
      <c r="J2" s="28" t="s">
        <v>92</v>
      </c>
      <c r="K2" s="169" t="s">
        <v>90</v>
      </c>
      <c r="L2" s="170"/>
      <c r="M2" s="124" t="s">
        <v>91</v>
      </c>
      <c r="N2" s="28" t="s">
        <v>92</v>
      </c>
    </row>
    <row r="3" spans="1:14" ht="35.25" customHeight="1">
      <c r="A3" s="1"/>
      <c r="B3" s="2"/>
      <c r="C3" s="27"/>
      <c r="D3" s="3" t="s">
        <v>7</v>
      </c>
      <c r="E3" s="4" t="s">
        <v>6</v>
      </c>
      <c r="F3" s="3" t="s">
        <v>7</v>
      </c>
      <c r="G3" s="30" t="s">
        <v>6</v>
      </c>
      <c r="H3" s="32" t="s">
        <v>7</v>
      </c>
      <c r="I3" s="125" t="s">
        <v>6</v>
      </c>
      <c r="J3" s="31" t="s">
        <v>6</v>
      </c>
      <c r="K3" s="30" t="s">
        <v>6</v>
      </c>
      <c r="L3" s="32" t="s">
        <v>7</v>
      </c>
      <c r="M3" s="125" t="s">
        <v>6</v>
      </c>
      <c r="N3" s="31" t="s">
        <v>6</v>
      </c>
    </row>
    <row r="4" spans="1:15" ht="35.25" customHeight="1">
      <c r="A4" s="7" t="s">
        <v>125</v>
      </c>
      <c r="B4" s="48">
        <v>3586</v>
      </c>
      <c r="C4" s="27">
        <v>2535</v>
      </c>
      <c r="D4" s="13">
        <f aca="true" t="shared" si="0" ref="D4:D10">C4/B4</f>
        <v>0.7069157836029002</v>
      </c>
      <c r="E4" s="7">
        <v>2389</v>
      </c>
      <c r="F4" s="13">
        <f aca="true" t="shared" si="1" ref="F4:F10">E4/C4</f>
        <v>0.9424063116370809</v>
      </c>
      <c r="G4" s="29">
        <v>896</v>
      </c>
      <c r="H4" s="34">
        <f aca="true" t="shared" si="2" ref="H4:H10">G4/E4</f>
        <v>0.37505232314776055</v>
      </c>
      <c r="I4" s="125">
        <v>465</v>
      </c>
      <c r="J4" s="35">
        <f>+G4-I4</f>
        <v>431</v>
      </c>
      <c r="K4" s="29">
        <v>1493</v>
      </c>
      <c r="L4" s="34">
        <f>K4/E4</f>
        <v>0.6249476768522394</v>
      </c>
      <c r="M4" s="125">
        <v>788</v>
      </c>
      <c r="N4" s="35">
        <f>+K4-M4</f>
        <v>705</v>
      </c>
      <c r="O4" s="44">
        <f>+H4+L4</f>
        <v>1</v>
      </c>
    </row>
    <row r="5" spans="1:15" ht="35.25" customHeight="1">
      <c r="A5" s="8" t="s">
        <v>126</v>
      </c>
      <c r="B5" s="50">
        <v>6996</v>
      </c>
      <c r="C5" s="27"/>
      <c r="D5" s="13">
        <f t="shared" si="0"/>
        <v>0</v>
      </c>
      <c r="E5" s="7"/>
      <c r="F5" s="13" t="e">
        <f t="shared" si="1"/>
        <v>#DIV/0!</v>
      </c>
      <c r="G5" s="22"/>
      <c r="H5" s="34" t="e">
        <f t="shared" si="2"/>
        <v>#DIV/0!</v>
      </c>
      <c r="I5" s="125">
        <v>1262</v>
      </c>
      <c r="J5" s="35">
        <f aca="true" t="shared" si="3" ref="J5:J10">+G5-I5</f>
        <v>-1262</v>
      </c>
      <c r="K5" s="22"/>
      <c r="L5" s="34" t="e">
        <f aca="true" t="shared" si="4" ref="L5:L10">K5/E5</f>
        <v>#DIV/0!</v>
      </c>
      <c r="M5" s="125">
        <v>1099</v>
      </c>
      <c r="N5" s="35">
        <f aca="true" t="shared" si="5" ref="N5:N10">+K5-M5</f>
        <v>-1099</v>
      </c>
      <c r="O5" s="44" t="e">
        <f aca="true" t="shared" si="6" ref="O5:O11">+H5+L5</f>
        <v>#DIV/0!</v>
      </c>
    </row>
    <row r="6" spans="1:15" ht="35.25" customHeight="1">
      <c r="A6" s="9" t="s">
        <v>127</v>
      </c>
      <c r="B6" s="49">
        <v>8136</v>
      </c>
      <c r="C6" s="27">
        <v>5191</v>
      </c>
      <c r="D6" s="13">
        <f t="shared" si="0"/>
        <v>0.6380285152409046</v>
      </c>
      <c r="E6" s="7">
        <v>4896</v>
      </c>
      <c r="F6" s="13">
        <f t="shared" si="1"/>
        <v>0.9431708726642265</v>
      </c>
      <c r="G6" s="22">
        <v>2490</v>
      </c>
      <c r="H6" s="34">
        <f t="shared" si="2"/>
        <v>0.508578431372549</v>
      </c>
      <c r="I6" s="125">
        <v>1716</v>
      </c>
      <c r="J6" s="35">
        <f t="shared" si="3"/>
        <v>774</v>
      </c>
      <c r="K6" s="22">
        <v>2406</v>
      </c>
      <c r="L6" s="34">
        <f t="shared" si="4"/>
        <v>0.49142156862745096</v>
      </c>
      <c r="M6" s="125">
        <v>1116</v>
      </c>
      <c r="N6" s="35">
        <f t="shared" si="5"/>
        <v>1290</v>
      </c>
      <c r="O6" s="44">
        <f t="shared" si="6"/>
        <v>1</v>
      </c>
    </row>
    <row r="7" spans="1:15" ht="35.25" customHeight="1">
      <c r="A7" s="10" t="s">
        <v>128</v>
      </c>
      <c r="B7" s="12">
        <v>4976</v>
      </c>
      <c r="C7" s="27">
        <f>2933</f>
        <v>2933</v>
      </c>
      <c r="D7" s="13">
        <f t="shared" si="0"/>
        <v>0.5894292604501608</v>
      </c>
      <c r="E7" s="7">
        <f>2732</f>
        <v>2732</v>
      </c>
      <c r="F7" s="13">
        <f t="shared" si="1"/>
        <v>0.9314694851687692</v>
      </c>
      <c r="G7" s="22">
        <f>1157</f>
        <v>1157</v>
      </c>
      <c r="H7" s="34">
        <f t="shared" si="2"/>
        <v>0.42349926793557835</v>
      </c>
      <c r="I7" s="125">
        <v>655</v>
      </c>
      <c r="J7" s="35">
        <f t="shared" si="3"/>
        <v>502</v>
      </c>
      <c r="K7" s="22">
        <f>1575</f>
        <v>1575</v>
      </c>
      <c r="L7" s="34">
        <f t="shared" si="4"/>
        <v>0.5765007320644217</v>
      </c>
      <c r="M7" s="125">
        <v>613</v>
      </c>
      <c r="N7" s="35">
        <f t="shared" si="5"/>
        <v>962</v>
      </c>
      <c r="O7" s="44">
        <f t="shared" si="6"/>
        <v>1</v>
      </c>
    </row>
    <row r="8" spans="1:15" ht="35.25" customHeight="1">
      <c r="A8" s="11" t="s">
        <v>129</v>
      </c>
      <c r="B8" s="25">
        <v>5317</v>
      </c>
      <c r="C8" s="27">
        <f>2942</f>
        <v>2942</v>
      </c>
      <c r="D8" s="13">
        <f t="shared" si="0"/>
        <v>0.5533195410946022</v>
      </c>
      <c r="E8" s="7">
        <f>2386</f>
        <v>2386</v>
      </c>
      <c r="F8" s="13">
        <f t="shared" si="1"/>
        <v>0.8110129163834127</v>
      </c>
      <c r="G8" s="22">
        <f>1100</f>
        <v>1100</v>
      </c>
      <c r="H8" s="34">
        <f t="shared" si="2"/>
        <v>0.46102263202011734</v>
      </c>
      <c r="I8" s="125">
        <v>1085</v>
      </c>
      <c r="J8" s="35">
        <f t="shared" si="3"/>
        <v>15</v>
      </c>
      <c r="K8" s="22">
        <f>1286</f>
        <v>1286</v>
      </c>
      <c r="L8" s="34">
        <f t="shared" si="4"/>
        <v>0.5389773679798826</v>
      </c>
      <c r="M8" s="125">
        <v>807</v>
      </c>
      <c r="N8" s="35">
        <f t="shared" si="5"/>
        <v>479</v>
      </c>
      <c r="O8" s="44">
        <f t="shared" si="6"/>
        <v>1</v>
      </c>
    </row>
    <row r="9" spans="1:15" ht="35.25" customHeight="1">
      <c r="A9" s="11" t="s">
        <v>130</v>
      </c>
      <c r="B9" s="12">
        <v>7432</v>
      </c>
      <c r="C9" s="27">
        <v>5101</v>
      </c>
      <c r="D9" s="13">
        <f t="shared" si="0"/>
        <v>0.6863562970936491</v>
      </c>
      <c r="E9" s="7">
        <v>4899</v>
      </c>
      <c r="F9" s="13">
        <f t="shared" si="1"/>
        <v>0.9603999215840031</v>
      </c>
      <c r="G9" s="22">
        <v>1977</v>
      </c>
      <c r="H9" s="34">
        <f t="shared" si="2"/>
        <v>0.4035517452541335</v>
      </c>
      <c r="I9" s="125">
        <v>1216</v>
      </c>
      <c r="J9" s="35">
        <f t="shared" si="3"/>
        <v>761</v>
      </c>
      <c r="K9" s="22">
        <v>2922</v>
      </c>
      <c r="L9" s="34">
        <f t="shared" si="4"/>
        <v>0.5964482547458665</v>
      </c>
      <c r="M9" s="125">
        <v>1983</v>
      </c>
      <c r="N9" s="35">
        <f t="shared" si="5"/>
        <v>939</v>
      </c>
      <c r="O9" s="44">
        <f t="shared" si="6"/>
        <v>1</v>
      </c>
    </row>
    <row r="10" spans="1:15" ht="35.25" customHeight="1">
      <c r="A10" s="11" t="s">
        <v>143</v>
      </c>
      <c r="B10" s="25">
        <v>2831</v>
      </c>
      <c r="C10" s="27">
        <v>1892</v>
      </c>
      <c r="D10" s="13">
        <f t="shared" si="0"/>
        <v>0.6683150830095372</v>
      </c>
      <c r="E10" s="7">
        <v>1788</v>
      </c>
      <c r="F10" s="13">
        <f t="shared" si="1"/>
        <v>0.945031712473573</v>
      </c>
      <c r="G10" s="22">
        <v>866</v>
      </c>
      <c r="H10" s="34">
        <f t="shared" si="2"/>
        <v>0.4843400447427293</v>
      </c>
      <c r="I10" s="125">
        <v>589</v>
      </c>
      <c r="J10" s="35">
        <f t="shared" si="3"/>
        <v>277</v>
      </c>
      <c r="K10" s="22">
        <v>922</v>
      </c>
      <c r="L10" s="34">
        <f t="shared" si="4"/>
        <v>0.5156599552572707</v>
      </c>
      <c r="M10" s="125">
        <v>480</v>
      </c>
      <c r="N10" s="35">
        <f t="shared" si="5"/>
        <v>442</v>
      </c>
      <c r="O10" s="44">
        <f t="shared" si="6"/>
        <v>1</v>
      </c>
    </row>
    <row r="11" spans="1:15" ht="35.25" customHeight="1">
      <c r="A11" s="51"/>
      <c r="B11" s="2">
        <f>SUM(B4:B10)</f>
        <v>39274</v>
      </c>
      <c r="C11" s="27">
        <f>SUM(C4:C10)</f>
        <v>20594</v>
      </c>
      <c r="D11" s="19">
        <f>C11/B11</f>
        <v>0.524367265875643</v>
      </c>
      <c r="E11" s="7">
        <f>SUM(E4:E10)</f>
        <v>19090</v>
      </c>
      <c r="F11" s="20">
        <f>E11/C11</f>
        <v>0.9269690201029426</v>
      </c>
      <c r="G11" s="24">
        <f>SUM(G4:G10)</f>
        <v>8486</v>
      </c>
      <c r="H11" s="33">
        <f>G11/E11</f>
        <v>0.4445259298061812</v>
      </c>
      <c r="I11" s="125">
        <f>SUM(I4:I10)</f>
        <v>6988</v>
      </c>
      <c r="J11" s="36">
        <f>SUM(J4:J10)</f>
        <v>1498</v>
      </c>
      <c r="K11" s="24">
        <f>SUM(K4:K10)</f>
        <v>10604</v>
      </c>
      <c r="L11" s="33">
        <f>K11/E11</f>
        <v>0.5554740701938188</v>
      </c>
      <c r="M11" s="125">
        <f>SUM(M4:M10)</f>
        <v>6886</v>
      </c>
      <c r="N11" s="36">
        <f>SUM(N4:N10)</f>
        <v>3718</v>
      </c>
      <c r="O11" s="44">
        <f t="shared" si="6"/>
        <v>1</v>
      </c>
    </row>
    <row r="12" spans="1:14" ht="12.75">
      <c r="A12" s="5"/>
      <c r="B12" s="5"/>
      <c r="C12" s="14"/>
      <c r="D12" s="14"/>
      <c r="E12" s="14"/>
      <c r="F12" s="14"/>
      <c r="G12" s="14"/>
      <c r="H12" s="14"/>
      <c r="I12" s="126"/>
      <c r="J12" s="14"/>
      <c r="K12" s="14"/>
      <c r="L12" s="14"/>
      <c r="M12" s="126"/>
      <c r="N12" s="14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55" right="0.31" top="0.984251968503937" bottom="0.984251968503937" header="0.5118110236220472" footer="0.5118110236220472"/>
  <pageSetup fitToHeight="1" fitToWidth="1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G11" sqref="G11"/>
    </sheetView>
  </sheetViews>
  <sheetFormatPr defaultColWidth="11.421875" defaultRowHeight="12.75"/>
  <cols>
    <col min="1" max="1" width="21.00390625" style="47" customWidth="1"/>
    <col min="2" max="2" width="13.28125" style="47" customWidth="1"/>
    <col min="3" max="3" width="12.140625" style="47" customWidth="1"/>
    <col min="4" max="4" width="12.00390625" style="47" customWidth="1"/>
    <col min="5" max="5" width="13.8515625" style="47" customWidth="1"/>
    <col min="6" max="6" width="9.8515625" style="47" customWidth="1"/>
    <col min="7" max="7" width="11.8515625" style="47" customWidth="1"/>
    <col min="8" max="8" width="10.00390625" style="47" customWidth="1"/>
    <col min="9" max="9" width="10.140625" style="160" customWidth="1"/>
    <col min="10" max="10" width="9.57421875" style="47" customWidth="1"/>
    <col min="11" max="11" width="10.8515625" style="47" customWidth="1"/>
    <col min="12" max="12" width="9.421875" style="47" customWidth="1"/>
    <col min="13" max="13" width="10.7109375" style="160" customWidth="1"/>
    <col min="14" max="14" width="10.28125" style="47" customWidth="1"/>
    <col min="15" max="16384" width="11.421875" style="47" customWidth="1"/>
  </cols>
  <sheetData>
    <row r="1" spans="1:15" s="61" customFormat="1" ht="30" customHeight="1">
      <c r="A1" s="45"/>
      <c r="B1" s="56" t="s">
        <v>4</v>
      </c>
      <c r="C1" s="57" t="s">
        <v>5</v>
      </c>
      <c r="D1" s="58"/>
      <c r="E1" s="59" t="s">
        <v>8</v>
      </c>
      <c r="F1" s="58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60" t="s">
        <v>94</v>
      </c>
    </row>
    <row r="2" spans="1:14" ht="30" customHeight="1">
      <c r="A2" s="140"/>
      <c r="B2" s="24"/>
      <c r="C2" s="63"/>
      <c r="D2" s="141"/>
      <c r="E2" s="65"/>
      <c r="F2" s="141"/>
      <c r="G2" s="169" t="s">
        <v>90</v>
      </c>
      <c r="H2" s="170"/>
      <c r="I2" s="124" t="s">
        <v>91</v>
      </c>
      <c r="J2" s="28" t="s">
        <v>92</v>
      </c>
      <c r="K2" s="169" t="s">
        <v>90</v>
      </c>
      <c r="L2" s="170"/>
      <c r="M2" s="124" t="s">
        <v>91</v>
      </c>
      <c r="N2" s="28" t="s">
        <v>92</v>
      </c>
    </row>
    <row r="3" spans="1:14" ht="35.25" customHeight="1">
      <c r="A3" s="142"/>
      <c r="B3" s="21"/>
      <c r="C3" s="143"/>
      <c r="D3" s="144" t="s">
        <v>7</v>
      </c>
      <c r="E3" s="24" t="s">
        <v>6</v>
      </c>
      <c r="F3" s="144" t="s">
        <v>7</v>
      </c>
      <c r="G3" s="145" t="s">
        <v>6</v>
      </c>
      <c r="H3" s="146" t="s">
        <v>7</v>
      </c>
      <c r="I3" s="147" t="s">
        <v>6</v>
      </c>
      <c r="J3" s="55" t="s">
        <v>6</v>
      </c>
      <c r="K3" s="145" t="s">
        <v>6</v>
      </c>
      <c r="L3" s="146" t="s">
        <v>7</v>
      </c>
      <c r="M3" s="147" t="s">
        <v>6</v>
      </c>
      <c r="N3" s="55" t="s">
        <v>6</v>
      </c>
    </row>
    <row r="4" spans="1:15" ht="35.25" customHeight="1">
      <c r="A4" s="22" t="s">
        <v>9</v>
      </c>
      <c r="B4" s="62">
        <v>499</v>
      </c>
      <c r="C4" s="143"/>
      <c r="D4" s="148">
        <f aca="true" t="shared" si="0" ref="D4:D17">C4/B4</f>
        <v>0</v>
      </c>
      <c r="E4" s="22"/>
      <c r="F4" s="148" t="e">
        <f aca="true" t="shared" si="1" ref="F4:F17">E4/C4</f>
        <v>#DIV/0!</v>
      </c>
      <c r="G4" s="29"/>
      <c r="H4" s="149" t="e">
        <f aca="true" t="shared" si="2" ref="H4:H17">G4/E4</f>
        <v>#DIV/0!</v>
      </c>
      <c r="I4" s="147">
        <v>97</v>
      </c>
      <c r="J4" s="150">
        <f>+G4-I4</f>
        <v>-97</v>
      </c>
      <c r="K4" s="29"/>
      <c r="L4" s="149" t="e">
        <f>K4/E4</f>
        <v>#DIV/0!</v>
      </c>
      <c r="M4" s="147">
        <v>38</v>
      </c>
      <c r="N4" s="150">
        <f>+K4-M4</f>
        <v>-38</v>
      </c>
      <c r="O4" s="66" t="e">
        <f>+H4+L4</f>
        <v>#DIV/0!</v>
      </c>
    </row>
    <row r="5" spans="1:15" ht="35.25" customHeight="1">
      <c r="A5" s="151" t="s">
        <v>134</v>
      </c>
      <c r="B5" s="28">
        <v>1067</v>
      </c>
      <c r="C5" s="143"/>
      <c r="D5" s="148">
        <f t="shared" si="0"/>
        <v>0</v>
      </c>
      <c r="E5" s="22"/>
      <c r="F5" s="148" t="e">
        <f t="shared" si="1"/>
        <v>#DIV/0!</v>
      </c>
      <c r="G5" s="29"/>
      <c r="H5" s="149" t="e">
        <f t="shared" si="2"/>
        <v>#DIV/0!</v>
      </c>
      <c r="I5" s="147">
        <v>241</v>
      </c>
      <c r="J5" s="150">
        <f aca="true" t="shared" si="3" ref="J5:J17">+G5-I5</f>
        <v>-241</v>
      </c>
      <c r="K5" s="22"/>
      <c r="L5" s="149" t="e">
        <f aca="true" t="shared" si="4" ref="L5:L17">K5/E5</f>
        <v>#DIV/0!</v>
      </c>
      <c r="M5" s="147">
        <v>78</v>
      </c>
      <c r="N5" s="150">
        <f aca="true" t="shared" si="5" ref="N5:N17">+K5-M5</f>
        <v>-78</v>
      </c>
      <c r="O5" s="66" t="e">
        <f aca="true" t="shared" si="6" ref="O5:O18">+H5+L5</f>
        <v>#DIV/0!</v>
      </c>
    </row>
    <row r="6" spans="1:15" ht="35.25" customHeight="1">
      <c r="A6" s="154" t="s">
        <v>10</v>
      </c>
      <c r="B6" s="151">
        <v>535</v>
      </c>
      <c r="C6" s="143">
        <v>335</v>
      </c>
      <c r="D6" s="148">
        <f t="shared" si="0"/>
        <v>0.6261682242990654</v>
      </c>
      <c r="E6" s="22">
        <v>315</v>
      </c>
      <c r="F6" s="148">
        <f t="shared" si="1"/>
        <v>0.9402985074626866</v>
      </c>
      <c r="G6" s="29">
        <v>194</v>
      </c>
      <c r="H6" s="149">
        <f t="shared" si="2"/>
        <v>0.6158730158730159</v>
      </c>
      <c r="I6" s="147">
        <v>101</v>
      </c>
      <c r="J6" s="150">
        <f t="shared" si="3"/>
        <v>93</v>
      </c>
      <c r="K6" s="22">
        <v>121</v>
      </c>
      <c r="L6" s="149">
        <f t="shared" si="4"/>
        <v>0.38412698412698415</v>
      </c>
      <c r="M6" s="147">
        <v>38</v>
      </c>
      <c r="N6" s="150">
        <f t="shared" si="5"/>
        <v>83</v>
      </c>
      <c r="O6" s="66">
        <f t="shared" si="6"/>
        <v>1</v>
      </c>
    </row>
    <row r="7" spans="1:15" ht="35.25" customHeight="1">
      <c r="A7" s="155" t="s">
        <v>11</v>
      </c>
      <c r="B7" s="156">
        <v>478</v>
      </c>
      <c r="C7" s="143"/>
      <c r="D7" s="148">
        <f t="shared" si="0"/>
        <v>0</v>
      </c>
      <c r="E7" s="22"/>
      <c r="F7" s="148" t="e">
        <f t="shared" si="1"/>
        <v>#DIV/0!</v>
      </c>
      <c r="G7" s="29"/>
      <c r="H7" s="149" t="e">
        <f t="shared" si="2"/>
        <v>#DIV/0!</v>
      </c>
      <c r="I7" s="147">
        <v>96</v>
      </c>
      <c r="J7" s="150">
        <f t="shared" si="3"/>
        <v>-96</v>
      </c>
      <c r="K7" s="22"/>
      <c r="L7" s="149" t="e">
        <f t="shared" si="4"/>
        <v>#DIV/0!</v>
      </c>
      <c r="M7" s="147">
        <v>44</v>
      </c>
      <c r="N7" s="150">
        <f t="shared" si="5"/>
        <v>-44</v>
      </c>
      <c r="O7" s="66" t="e">
        <f t="shared" si="6"/>
        <v>#DIV/0!</v>
      </c>
    </row>
    <row r="8" spans="1:15" ht="35.25" customHeight="1">
      <c r="A8" s="155" t="s">
        <v>12</v>
      </c>
      <c r="B8" s="151">
        <v>776</v>
      </c>
      <c r="C8" s="143"/>
      <c r="D8" s="148">
        <f t="shared" si="0"/>
        <v>0</v>
      </c>
      <c r="E8" s="22"/>
      <c r="F8" s="148" t="e">
        <f t="shared" si="1"/>
        <v>#DIV/0!</v>
      </c>
      <c r="G8" s="29"/>
      <c r="H8" s="149" t="e">
        <f t="shared" si="2"/>
        <v>#DIV/0!</v>
      </c>
      <c r="I8" s="147">
        <v>130</v>
      </c>
      <c r="J8" s="150">
        <f t="shared" si="3"/>
        <v>-130</v>
      </c>
      <c r="K8" s="22"/>
      <c r="L8" s="149" t="e">
        <f t="shared" si="4"/>
        <v>#DIV/0!</v>
      </c>
      <c r="M8" s="147">
        <v>71</v>
      </c>
      <c r="N8" s="150">
        <f t="shared" si="5"/>
        <v>-71</v>
      </c>
      <c r="O8" s="66" t="e">
        <f t="shared" si="6"/>
        <v>#DIV/0!</v>
      </c>
    </row>
    <row r="9" spans="1:15" ht="35.25" customHeight="1">
      <c r="A9" s="155" t="s">
        <v>140</v>
      </c>
      <c r="B9" s="156">
        <f>1187-610</f>
        <v>577</v>
      </c>
      <c r="C9" s="143"/>
      <c r="D9" s="148">
        <f t="shared" si="0"/>
        <v>0</v>
      </c>
      <c r="E9" s="22"/>
      <c r="F9" s="148" t="e">
        <f t="shared" si="1"/>
        <v>#DIV/0!</v>
      </c>
      <c r="G9" s="29"/>
      <c r="H9" s="149" t="e">
        <f t="shared" si="2"/>
        <v>#DIV/0!</v>
      </c>
      <c r="I9" s="147">
        <v>324</v>
      </c>
      <c r="J9" s="150">
        <f t="shared" si="3"/>
        <v>-324</v>
      </c>
      <c r="K9" s="22"/>
      <c r="L9" s="149" t="e">
        <f t="shared" si="4"/>
        <v>#DIV/0!</v>
      </c>
      <c r="M9" s="147">
        <v>90</v>
      </c>
      <c r="N9" s="150">
        <f t="shared" si="5"/>
        <v>-90</v>
      </c>
      <c r="O9" s="66" t="e">
        <f t="shared" si="6"/>
        <v>#DIV/0!</v>
      </c>
    </row>
    <row r="10" spans="1:15" ht="35.25" customHeight="1">
      <c r="A10" s="155" t="s">
        <v>142</v>
      </c>
      <c r="B10" s="151">
        <v>610</v>
      </c>
      <c r="C10" s="143">
        <v>393</v>
      </c>
      <c r="D10" s="148">
        <f t="shared" si="0"/>
        <v>0.6442622950819672</v>
      </c>
      <c r="E10" s="22">
        <v>375</v>
      </c>
      <c r="F10" s="148">
        <f t="shared" si="1"/>
        <v>0.9541984732824428</v>
      </c>
      <c r="G10" s="29">
        <v>271</v>
      </c>
      <c r="H10" s="149">
        <f t="shared" si="2"/>
        <v>0.7226666666666667</v>
      </c>
      <c r="I10" s="147"/>
      <c r="J10" s="150"/>
      <c r="K10" s="22">
        <v>104</v>
      </c>
      <c r="L10" s="149">
        <f t="shared" si="4"/>
        <v>0.2773333333333333</v>
      </c>
      <c r="M10" s="147"/>
      <c r="N10" s="150"/>
      <c r="O10" s="66">
        <f t="shared" si="6"/>
        <v>1</v>
      </c>
    </row>
    <row r="11" spans="1:15" ht="35.25" customHeight="1">
      <c r="A11" s="155" t="s">
        <v>13</v>
      </c>
      <c r="B11" s="151">
        <v>597</v>
      </c>
      <c r="C11" s="143">
        <v>368</v>
      </c>
      <c r="D11" s="148">
        <f t="shared" si="0"/>
        <v>0.6164154103852596</v>
      </c>
      <c r="E11" s="22">
        <v>335</v>
      </c>
      <c r="F11" s="148">
        <f t="shared" si="1"/>
        <v>0.9103260869565217</v>
      </c>
      <c r="G11" s="29">
        <v>209</v>
      </c>
      <c r="H11" s="149">
        <f t="shared" si="2"/>
        <v>0.6238805970149254</v>
      </c>
      <c r="I11" s="147">
        <v>114</v>
      </c>
      <c r="J11" s="150">
        <f t="shared" si="3"/>
        <v>95</v>
      </c>
      <c r="K11" s="22">
        <v>126</v>
      </c>
      <c r="L11" s="149">
        <f t="shared" si="4"/>
        <v>0.3761194029850746</v>
      </c>
      <c r="M11" s="147">
        <v>69</v>
      </c>
      <c r="N11" s="150">
        <f t="shared" si="5"/>
        <v>57</v>
      </c>
      <c r="O11" s="66">
        <f t="shared" si="6"/>
        <v>1</v>
      </c>
    </row>
    <row r="12" spans="1:15" ht="35.25" customHeight="1">
      <c r="A12" s="155" t="s">
        <v>141</v>
      </c>
      <c r="B12" s="156">
        <v>940</v>
      </c>
      <c r="C12" s="143">
        <f>308+309</f>
        <v>617</v>
      </c>
      <c r="D12" s="148">
        <f t="shared" si="0"/>
        <v>0.6563829787234042</v>
      </c>
      <c r="E12" s="22">
        <f>301+286</f>
        <v>587</v>
      </c>
      <c r="F12" s="148">
        <f t="shared" si="1"/>
        <v>0.9513776337115073</v>
      </c>
      <c r="G12" s="29">
        <f>198+163</f>
        <v>361</v>
      </c>
      <c r="H12" s="149">
        <f t="shared" si="2"/>
        <v>0.6149914821124361</v>
      </c>
      <c r="I12" s="147">
        <v>231</v>
      </c>
      <c r="J12" s="150">
        <f t="shared" si="3"/>
        <v>130</v>
      </c>
      <c r="K12" s="22">
        <f>138+88</f>
        <v>226</v>
      </c>
      <c r="L12" s="149">
        <f t="shared" si="4"/>
        <v>0.3850085178875639</v>
      </c>
      <c r="M12" s="147">
        <v>86</v>
      </c>
      <c r="N12" s="150">
        <f t="shared" si="5"/>
        <v>140</v>
      </c>
      <c r="O12" s="66">
        <f t="shared" si="6"/>
        <v>1</v>
      </c>
    </row>
    <row r="13" spans="1:15" ht="35.25" customHeight="1">
      <c r="A13" s="155" t="s">
        <v>14</v>
      </c>
      <c r="B13" s="156">
        <v>695</v>
      </c>
      <c r="C13" s="143">
        <v>433</v>
      </c>
      <c r="D13" s="148">
        <f t="shared" si="0"/>
        <v>0.6230215827338129</v>
      </c>
      <c r="E13" s="22">
        <v>408</v>
      </c>
      <c r="F13" s="148">
        <f t="shared" si="1"/>
        <v>0.9422632794457275</v>
      </c>
      <c r="G13" s="29">
        <v>247</v>
      </c>
      <c r="H13" s="149">
        <f t="shared" si="2"/>
        <v>0.6053921568627451</v>
      </c>
      <c r="I13" s="147">
        <v>165</v>
      </c>
      <c r="J13" s="150">
        <f t="shared" si="3"/>
        <v>82</v>
      </c>
      <c r="K13" s="22">
        <v>161</v>
      </c>
      <c r="L13" s="149">
        <f t="shared" si="4"/>
        <v>0.3946078431372549</v>
      </c>
      <c r="M13" s="147">
        <v>58</v>
      </c>
      <c r="N13" s="150">
        <f t="shared" si="5"/>
        <v>103</v>
      </c>
      <c r="O13" s="66">
        <f t="shared" si="6"/>
        <v>1</v>
      </c>
    </row>
    <row r="14" spans="1:15" ht="35.25" customHeight="1">
      <c r="A14" s="155" t="s">
        <v>15</v>
      </c>
      <c r="B14" s="156">
        <v>649</v>
      </c>
      <c r="C14" s="143">
        <v>441</v>
      </c>
      <c r="D14" s="148">
        <f t="shared" si="0"/>
        <v>0.6795069337442219</v>
      </c>
      <c r="E14" s="22">
        <v>405</v>
      </c>
      <c r="F14" s="148">
        <f t="shared" si="1"/>
        <v>0.9183673469387755</v>
      </c>
      <c r="G14" s="29">
        <v>245</v>
      </c>
      <c r="H14" s="149">
        <f t="shared" si="2"/>
        <v>0.6049382716049383</v>
      </c>
      <c r="I14" s="147">
        <v>163</v>
      </c>
      <c r="J14" s="150">
        <f t="shared" si="3"/>
        <v>82</v>
      </c>
      <c r="K14" s="22">
        <v>160</v>
      </c>
      <c r="L14" s="149">
        <f t="shared" si="4"/>
        <v>0.3950617283950617</v>
      </c>
      <c r="M14" s="147">
        <v>68</v>
      </c>
      <c r="N14" s="150">
        <f t="shared" si="5"/>
        <v>92</v>
      </c>
      <c r="O14" s="66">
        <f t="shared" si="6"/>
        <v>1</v>
      </c>
    </row>
    <row r="15" spans="1:15" ht="35.25" customHeight="1">
      <c r="A15" s="155" t="s">
        <v>16</v>
      </c>
      <c r="B15" s="156">
        <v>372</v>
      </c>
      <c r="C15" s="143">
        <v>253</v>
      </c>
      <c r="D15" s="148">
        <f t="shared" si="0"/>
        <v>0.6801075268817204</v>
      </c>
      <c r="E15" s="22">
        <v>231</v>
      </c>
      <c r="F15" s="148">
        <f t="shared" si="1"/>
        <v>0.9130434782608695</v>
      </c>
      <c r="G15" s="29">
        <v>122</v>
      </c>
      <c r="H15" s="149">
        <f t="shared" si="2"/>
        <v>0.5281385281385281</v>
      </c>
      <c r="I15" s="147">
        <v>65</v>
      </c>
      <c r="J15" s="150">
        <f t="shared" si="3"/>
        <v>57</v>
      </c>
      <c r="K15" s="22">
        <v>109</v>
      </c>
      <c r="L15" s="149">
        <f t="shared" si="4"/>
        <v>0.47186147186147187</v>
      </c>
      <c r="M15" s="147">
        <v>39</v>
      </c>
      <c r="N15" s="150">
        <f t="shared" si="5"/>
        <v>70</v>
      </c>
      <c r="O15" s="66">
        <f t="shared" si="6"/>
        <v>1</v>
      </c>
    </row>
    <row r="16" spans="1:15" ht="35.25" customHeight="1">
      <c r="A16" s="155" t="s">
        <v>17</v>
      </c>
      <c r="B16" s="156">
        <v>79</v>
      </c>
      <c r="C16" s="143">
        <v>62</v>
      </c>
      <c r="D16" s="148">
        <f t="shared" si="0"/>
        <v>0.7848101265822784</v>
      </c>
      <c r="E16" s="22">
        <v>61</v>
      </c>
      <c r="F16" s="148">
        <f t="shared" si="1"/>
        <v>0.9838709677419355</v>
      </c>
      <c r="G16" s="29">
        <v>14</v>
      </c>
      <c r="H16" s="149">
        <f t="shared" si="2"/>
        <v>0.22950819672131148</v>
      </c>
      <c r="I16" s="147">
        <v>10</v>
      </c>
      <c r="J16" s="150">
        <f t="shared" si="3"/>
        <v>4</v>
      </c>
      <c r="K16" s="22">
        <v>47</v>
      </c>
      <c r="L16" s="149">
        <f t="shared" si="4"/>
        <v>0.7704918032786885</v>
      </c>
      <c r="M16" s="147">
        <v>19</v>
      </c>
      <c r="N16" s="150">
        <f t="shared" si="5"/>
        <v>28</v>
      </c>
      <c r="O16" s="66">
        <f t="shared" si="6"/>
        <v>1</v>
      </c>
    </row>
    <row r="17" spans="1:15" ht="35.25" customHeight="1">
      <c r="A17" s="155" t="s">
        <v>18</v>
      </c>
      <c r="B17" s="156">
        <v>207</v>
      </c>
      <c r="C17" s="143">
        <v>125</v>
      </c>
      <c r="D17" s="148">
        <f t="shared" si="0"/>
        <v>0.6038647342995169</v>
      </c>
      <c r="E17" s="22">
        <v>114</v>
      </c>
      <c r="F17" s="148">
        <f t="shared" si="1"/>
        <v>0.912</v>
      </c>
      <c r="G17" s="29">
        <v>81</v>
      </c>
      <c r="H17" s="149">
        <f t="shared" si="2"/>
        <v>0.7105263157894737</v>
      </c>
      <c r="I17" s="147">
        <v>41</v>
      </c>
      <c r="J17" s="150">
        <f t="shared" si="3"/>
        <v>40</v>
      </c>
      <c r="K17" s="22">
        <v>33</v>
      </c>
      <c r="L17" s="149">
        <f t="shared" si="4"/>
        <v>0.2894736842105263</v>
      </c>
      <c r="M17" s="147">
        <v>11</v>
      </c>
      <c r="N17" s="150">
        <f t="shared" si="5"/>
        <v>22</v>
      </c>
      <c r="O17" s="66">
        <f t="shared" si="6"/>
        <v>1</v>
      </c>
    </row>
    <row r="18" spans="1:15" ht="35.25" customHeight="1">
      <c r="A18" s="155" t="s">
        <v>3</v>
      </c>
      <c r="B18" s="24">
        <f>SUM(B4:B17)</f>
        <v>8081</v>
      </c>
      <c r="C18" s="143">
        <f>SUM(C4:C17)</f>
        <v>3027</v>
      </c>
      <c r="D18" s="157">
        <f>C18/B18</f>
        <v>0.37458235366910037</v>
      </c>
      <c r="E18" s="22">
        <f>SUM(E4:E17)</f>
        <v>2831</v>
      </c>
      <c r="F18" s="158">
        <f>E18/C18</f>
        <v>0.9352494218698382</v>
      </c>
      <c r="G18" s="24">
        <f>SUM(G4:G17)</f>
        <v>1744</v>
      </c>
      <c r="H18" s="68">
        <f>G18/E18</f>
        <v>0.6160367361356411</v>
      </c>
      <c r="I18" s="147">
        <f>SUM(I4:I17)</f>
        <v>1778</v>
      </c>
      <c r="J18" s="69">
        <f>SUM(J4:J17)</f>
        <v>-305</v>
      </c>
      <c r="K18" s="24">
        <f>SUM(K4:K17)</f>
        <v>1087</v>
      </c>
      <c r="L18" s="68">
        <f>K18/E18</f>
        <v>0.38396326386435886</v>
      </c>
      <c r="M18" s="147">
        <f>SUM(M4:M17)</f>
        <v>709</v>
      </c>
      <c r="N18" s="69">
        <f>SUM(N4:N17)</f>
        <v>274</v>
      </c>
      <c r="O18" s="66">
        <f t="shared" si="6"/>
        <v>1</v>
      </c>
    </row>
    <row r="19" spans="1:14" ht="15.75">
      <c r="A19" s="46"/>
      <c r="B19" s="46"/>
      <c r="C19" s="70"/>
      <c r="D19" s="70"/>
      <c r="E19" s="70"/>
      <c r="F19" s="70"/>
      <c r="G19" s="70"/>
      <c r="H19" s="70"/>
      <c r="I19" s="159"/>
      <c r="J19" s="70"/>
      <c r="K19" s="70"/>
      <c r="L19" s="70"/>
      <c r="M19" s="159"/>
      <c r="N19" s="70"/>
    </row>
  </sheetData>
  <sheetProtection/>
  <mergeCells count="4">
    <mergeCell ref="G2:H2"/>
    <mergeCell ref="K1:N1"/>
    <mergeCell ref="K2:L2"/>
    <mergeCell ref="G1:J1"/>
  </mergeCells>
  <printOptions gridLines="1" horizontalCentered="1"/>
  <pageMargins left="0.35" right="0.48" top="0.5905511811023623" bottom="0.6692913385826772" header="0.5118110236220472" footer="0.5118110236220472"/>
  <pageSetup fitToHeight="1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10">
      <pane xSplit="1" topLeftCell="B1" activePane="topRight" state="frozen"/>
      <selection pane="topLeft" activeCell="A1" sqref="A1"/>
      <selection pane="topRight" activeCell="G17" sqref="G17"/>
    </sheetView>
  </sheetViews>
  <sheetFormatPr defaultColWidth="11.421875" defaultRowHeight="12.75"/>
  <cols>
    <col min="1" max="1" width="21.00390625" style="47" customWidth="1"/>
    <col min="2" max="2" width="13.28125" style="47" customWidth="1"/>
    <col min="3" max="3" width="12.140625" style="47" customWidth="1"/>
    <col min="4" max="4" width="12.00390625" style="47" customWidth="1"/>
    <col min="5" max="5" width="13.421875" style="47" customWidth="1"/>
    <col min="6" max="6" width="9.00390625" style="47" customWidth="1"/>
    <col min="7" max="7" width="11.8515625" style="47" customWidth="1"/>
    <col min="8" max="8" width="10.00390625" style="47" customWidth="1"/>
    <col min="9" max="9" width="10.140625" style="160" customWidth="1"/>
    <col min="10" max="10" width="9.57421875" style="47" customWidth="1"/>
    <col min="11" max="11" width="10.8515625" style="47" customWidth="1"/>
    <col min="12" max="12" width="9.421875" style="47" customWidth="1"/>
    <col min="13" max="13" width="10.7109375" style="160" customWidth="1"/>
    <col min="14" max="14" width="10.28125" style="47" customWidth="1"/>
    <col min="15" max="16384" width="11.421875" style="47" customWidth="1"/>
  </cols>
  <sheetData>
    <row r="1" spans="1:15" s="61" customFormat="1" ht="30" customHeight="1">
      <c r="A1" s="45"/>
      <c r="B1" s="56" t="s">
        <v>4</v>
      </c>
      <c r="C1" s="57" t="s">
        <v>5</v>
      </c>
      <c r="D1" s="58"/>
      <c r="E1" s="59" t="s">
        <v>8</v>
      </c>
      <c r="F1" s="58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60" t="s">
        <v>94</v>
      </c>
    </row>
    <row r="2" spans="1:14" ht="30" customHeight="1">
      <c r="A2" s="140"/>
      <c r="B2" s="24"/>
      <c r="C2" s="63"/>
      <c r="D2" s="141"/>
      <c r="E2" s="65"/>
      <c r="F2" s="141"/>
      <c r="G2" s="169" t="s">
        <v>90</v>
      </c>
      <c r="H2" s="170"/>
      <c r="I2" s="124" t="s">
        <v>91</v>
      </c>
      <c r="J2" s="28" t="s">
        <v>92</v>
      </c>
      <c r="K2" s="169" t="s">
        <v>90</v>
      </c>
      <c r="L2" s="170"/>
      <c r="M2" s="124" t="s">
        <v>91</v>
      </c>
      <c r="N2" s="28" t="s">
        <v>92</v>
      </c>
    </row>
    <row r="3" spans="1:14" ht="35.25" customHeight="1">
      <c r="A3" s="142"/>
      <c r="B3" s="21"/>
      <c r="C3" s="143"/>
      <c r="D3" s="144" t="s">
        <v>7</v>
      </c>
      <c r="E3" s="24" t="s">
        <v>6</v>
      </c>
      <c r="F3" s="144" t="s">
        <v>7</v>
      </c>
      <c r="G3" s="145" t="s">
        <v>6</v>
      </c>
      <c r="H3" s="146" t="s">
        <v>7</v>
      </c>
      <c r="I3" s="147" t="s">
        <v>6</v>
      </c>
      <c r="J3" s="55" t="s">
        <v>6</v>
      </c>
      <c r="K3" s="145" t="s">
        <v>6</v>
      </c>
      <c r="L3" s="146" t="s">
        <v>7</v>
      </c>
      <c r="M3" s="147" t="s">
        <v>6</v>
      </c>
      <c r="N3" s="55" t="s">
        <v>6</v>
      </c>
    </row>
    <row r="4" spans="1:15" ht="35.25" customHeight="1">
      <c r="A4" s="22" t="s">
        <v>43</v>
      </c>
      <c r="B4" s="62">
        <v>967</v>
      </c>
      <c r="C4" s="143"/>
      <c r="D4" s="148">
        <f aca="true" t="shared" si="0" ref="D4:D19">C4/B4</f>
        <v>0</v>
      </c>
      <c r="E4" s="22"/>
      <c r="F4" s="148" t="e">
        <f aca="true" t="shared" si="1" ref="F4:F19">E4/C4</f>
        <v>#DIV/0!</v>
      </c>
      <c r="G4" s="29"/>
      <c r="H4" s="149" t="e">
        <f aca="true" t="shared" si="2" ref="H4:H19">G4/E4</f>
        <v>#DIV/0!</v>
      </c>
      <c r="I4" s="147">
        <v>275</v>
      </c>
      <c r="J4" s="150">
        <f>+G4-I4</f>
        <v>-275</v>
      </c>
      <c r="K4" s="29"/>
      <c r="L4" s="149" t="e">
        <f>K4/E4</f>
        <v>#DIV/0!</v>
      </c>
      <c r="M4" s="147">
        <v>97</v>
      </c>
      <c r="N4" s="150">
        <f>+K4-M4</f>
        <v>-97</v>
      </c>
      <c r="O4" s="66" t="e">
        <f>+H4+L4</f>
        <v>#DIV/0!</v>
      </c>
    </row>
    <row r="5" spans="1:15" ht="35.25" customHeight="1">
      <c r="A5" s="151" t="s">
        <v>44</v>
      </c>
      <c r="B5" s="28">
        <v>342</v>
      </c>
      <c r="C5" s="143">
        <v>230</v>
      </c>
      <c r="D5" s="148">
        <f t="shared" si="0"/>
        <v>0.672514619883041</v>
      </c>
      <c r="E5" s="22">
        <v>228</v>
      </c>
      <c r="F5" s="148">
        <f t="shared" si="1"/>
        <v>0.991304347826087</v>
      </c>
      <c r="G5" s="22">
        <v>145</v>
      </c>
      <c r="H5" s="149">
        <f t="shared" si="2"/>
        <v>0.6359649122807017</v>
      </c>
      <c r="I5" s="147">
        <v>103</v>
      </c>
      <c r="J5" s="150">
        <f aca="true" t="shared" si="3" ref="J5:J19">+G5-I5</f>
        <v>42</v>
      </c>
      <c r="K5" s="22">
        <v>83</v>
      </c>
      <c r="L5" s="149">
        <f aca="true" t="shared" si="4" ref="L5:L19">K5/E5</f>
        <v>0.36403508771929827</v>
      </c>
      <c r="M5" s="147">
        <v>42</v>
      </c>
      <c r="N5" s="150">
        <f aca="true" t="shared" si="5" ref="N5:N19">+K5-M5</f>
        <v>41</v>
      </c>
      <c r="O5" s="66">
        <f aca="true" t="shared" si="6" ref="O5:O20">+H5+L5</f>
        <v>1</v>
      </c>
    </row>
    <row r="6" spans="1:15" ht="35.25" customHeight="1">
      <c r="A6" s="152" t="s">
        <v>45</v>
      </c>
      <c r="B6" s="153">
        <v>204</v>
      </c>
      <c r="C6" s="143"/>
      <c r="D6" s="148">
        <f t="shared" si="0"/>
        <v>0</v>
      </c>
      <c r="E6" s="22"/>
      <c r="F6" s="148" t="e">
        <f t="shared" si="1"/>
        <v>#DIV/0!</v>
      </c>
      <c r="G6" s="22"/>
      <c r="H6" s="149" t="e">
        <f t="shared" si="2"/>
        <v>#DIV/0!</v>
      </c>
      <c r="I6" s="147">
        <v>30</v>
      </c>
      <c r="J6" s="150">
        <f t="shared" si="3"/>
        <v>-30</v>
      </c>
      <c r="K6" s="22"/>
      <c r="L6" s="149" t="e">
        <f t="shared" si="4"/>
        <v>#DIV/0!</v>
      </c>
      <c r="M6" s="147">
        <v>34</v>
      </c>
      <c r="N6" s="150">
        <f t="shared" si="5"/>
        <v>-34</v>
      </c>
      <c r="O6" s="66" t="e">
        <f t="shared" si="6"/>
        <v>#DIV/0!</v>
      </c>
    </row>
    <row r="7" spans="1:15" ht="35.25" customHeight="1">
      <c r="A7" s="154" t="s">
        <v>46</v>
      </c>
      <c r="B7" s="151">
        <v>310</v>
      </c>
      <c r="C7" s="143">
        <v>219</v>
      </c>
      <c r="D7" s="148">
        <f t="shared" si="0"/>
        <v>0.7064516129032258</v>
      </c>
      <c r="E7" s="22">
        <v>207</v>
      </c>
      <c r="F7" s="148">
        <f t="shared" si="1"/>
        <v>0.9452054794520548</v>
      </c>
      <c r="G7" s="22">
        <v>119</v>
      </c>
      <c r="H7" s="149">
        <f t="shared" si="2"/>
        <v>0.5748792270531401</v>
      </c>
      <c r="I7" s="147">
        <v>67</v>
      </c>
      <c r="J7" s="150">
        <f t="shared" si="3"/>
        <v>52</v>
      </c>
      <c r="K7" s="22">
        <v>88</v>
      </c>
      <c r="L7" s="149">
        <f t="shared" si="4"/>
        <v>0.4251207729468599</v>
      </c>
      <c r="M7" s="147">
        <v>31</v>
      </c>
      <c r="N7" s="150">
        <f t="shared" si="5"/>
        <v>57</v>
      </c>
      <c r="O7" s="66">
        <f t="shared" si="6"/>
        <v>1</v>
      </c>
    </row>
    <row r="8" spans="1:15" ht="35.25" customHeight="1">
      <c r="A8" s="155" t="s">
        <v>47</v>
      </c>
      <c r="B8" s="156">
        <v>370</v>
      </c>
      <c r="C8" s="143">
        <v>243</v>
      </c>
      <c r="D8" s="148">
        <f t="shared" si="0"/>
        <v>0.6567567567567567</v>
      </c>
      <c r="E8" s="22">
        <v>240</v>
      </c>
      <c r="F8" s="148">
        <f t="shared" si="1"/>
        <v>0.9876543209876543</v>
      </c>
      <c r="G8" s="22">
        <v>128</v>
      </c>
      <c r="H8" s="149">
        <f t="shared" si="2"/>
        <v>0.5333333333333333</v>
      </c>
      <c r="I8" s="147">
        <v>80</v>
      </c>
      <c r="J8" s="150">
        <f t="shared" si="3"/>
        <v>48</v>
      </c>
      <c r="K8" s="22">
        <v>112</v>
      </c>
      <c r="L8" s="149">
        <f t="shared" si="4"/>
        <v>0.4666666666666667</v>
      </c>
      <c r="M8" s="147">
        <v>51</v>
      </c>
      <c r="N8" s="150">
        <f t="shared" si="5"/>
        <v>61</v>
      </c>
      <c r="O8" s="66">
        <f t="shared" si="6"/>
        <v>1</v>
      </c>
    </row>
    <row r="9" spans="1:15" ht="35.25" customHeight="1">
      <c r="A9" s="155" t="s">
        <v>98</v>
      </c>
      <c r="B9" s="151">
        <v>426</v>
      </c>
      <c r="C9" s="143">
        <v>291</v>
      </c>
      <c r="D9" s="148">
        <f t="shared" si="0"/>
        <v>0.6830985915492958</v>
      </c>
      <c r="E9" s="22">
        <v>279</v>
      </c>
      <c r="F9" s="148">
        <f t="shared" si="1"/>
        <v>0.9587628865979382</v>
      </c>
      <c r="G9" s="22">
        <v>161</v>
      </c>
      <c r="H9" s="149">
        <f t="shared" si="2"/>
        <v>0.5770609318996416</v>
      </c>
      <c r="I9" s="147">
        <v>116</v>
      </c>
      <c r="J9" s="150">
        <f t="shared" si="3"/>
        <v>45</v>
      </c>
      <c r="K9" s="22">
        <v>118</v>
      </c>
      <c r="L9" s="149">
        <f t="shared" si="4"/>
        <v>0.4229390681003584</v>
      </c>
      <c r="M9" s="147">
        <v>37</v>
      </c>
      <c r="N9" s="150">
        <f t="shared" si="5"/>
        <v>81</v>
      </c>
      <c r="O9" s="66">
        <f t="shared" si="6"/>
        <v>1</v>
      </c>
    </row>
    <row r="10" spans="1:15" ht="35.25" customHeight="1">
      <c r="A10" s="155" t="s">
        <v>48</v>
      </c>
      <c r="B10" s="156">
        <v>565</v>
      </c>
      <c r="C10" s="143">
        <v>368</v>
      </c>
      <c r="D10" s="148">
        <f t="shared" si="0"/>
        <v>0.6513274336283186</v>
      </c>
      <c r="E10" s="22">
        <v>352</v>
      </c>
      <c r="F10" s="148">
        <f t="shared" si="1"/>
        <v>0.9565217391304348</v>
      </c>
      <c r="G10" s="22">
        <v>206</v>
      </c>
      <c r="H10" s="149">
        <f t="shared" si="2"/>
        <v>0.5852272727272727</v>
      </c>
      <c r="I10" s="147">
        <v>104</v>
      </c>
      <c r="J10" s="150">
        <f t="shared" si="3"/>
        <v>102</v>
      </c>
      <c r="K10" s="22">
        <v>146</v>
      </c>
      <c r="L10" s="149">
        <f t="shared" si="4"/>
        <v>0.4147727272727273</v>
      </c>
      <c r="M10" s="147">
        <v>71</v>
      </c>
      <c r="N10" s="150">
        <f t="shared" si="5"/>
        <v>75</v>
      </c>
      <c r="O10" s="66">
        <f t="shared" si="6"/>
        <v>1</v>
      </c>
    </row>
    <row r="11" spans="1:15" ht="35.25" customHeight="1">
      <c r="A11" s="155" t="s">
        <v>49</v>
      </c>
      <c r="B11" s="151">
        <v>467</v>
      </c>
      <c r="C11" s="143">
        <v>331</v>
      </c>
      <c r="D11" s="148">
        <f t="shared" si="0"/>
        <v>0.708779443254818</v>
      </c>
      <c r="E11" s="21">
        <v>317</v>
      </c>
      <c r="F11" s="148">
        <f t="shared" si="1"/>
        <v>0.9577039274924471</v>
      </c>
      <c r="G11" s="21">
        <v>194</v>
      </c>
      <c r="H11" s="149">
        <f t="shared" si="2"/>
        <v>0.61198738170347</v>
      </c>
      <c r="I11" s="147">
        <v>124</v>
      </c>
      <c r="J11" s="150">
        <f t="shared" si="3"/>
        <v>70</v>
      </c>
      <c r="K11" s="21">
        <v>123</v>
      </c>
      <c r="L11" s="149">
        <f t="shared" si="4"/>
        <v>0.38801261829652994</v>
      </c>
      <c r="M11" s="147">
        <v>39</v>
      </c>
      <c r="N11" s="150">
        <f t="shared" si="5"/>
        <v>84</v>
      </c>
      <c r="O11" s="66">
        <f t="shared" si="6"/>
        <v>1</v>
      </c>
    </row>
    <row r="12" spans="1:15" ht="35.25" customHeight="1">
      <c r="A12" s="155" t="s">
        <v>50</v>
      </c>
      <c r="B12" s="156">
        <v>313</v>
      </c>
      <c r="C12" s="143">
        <v>209</v>
      </c>
      <c r="D12" s="148">
        <f t="shared" si="0"/>
        <v>0.6677316293929713</v>
      </c>
      <c r="E12" s="22">
        <v>200</v>
      </c>
      <c r="F12" s="148">
        <f t="shared" si="1"/>
        <v>0.9569377990430622</v>
      </c>
      <c r="G12" s="22">
        <v>104</v>
      </c>
      <c r="H12" s="149">
        <f t="shared" si="2"/>
        <v>0.52</v>
      </c>
      <c r="I12" s="147">
        <v>72</v>
      </c>
      <c r="J12" s="150">
        <f t="shared" si="3"/>
        <v>32</v>
      </c>
      <c r="K12" s="22">
        <v>96</v>
      </c>
      <c r="L12" s="149">
        <f t="shared" si="4"/>
        <v>0.48</v>
      </c>
      <c r="M12" s="147">
        <v>37</v>
      </c>
      <c r="N12" s="150">
        <f t="shared" si="5"/>
        <v>59</v>
      </c>
      <c r="O12" s="66">
        <f t="shared" si="6"/>
        <v>1</v>
      </c>
    </row>
    <row r="13" spans="1:15" ht="35.25" customHeight="1">
      <c r="A13" s="155" t="s">
        <v>51</v>
      </c>
      <c r="B13" s="151">
        <v>918</v>
      </c>
      <c r="C13" s="143">
        <v>615</v>
      </c>
      <c r="D13" s="148">
        <f t="shared" si="0"/>
        <v>0.6699346405228758</v>
      </c>
      <c r="E13" s="21">
        <v>579</v>
      </c>
      <c r="F13" s="148">
        <f t="shared" si="1"/>
        <v>0.9414634146341463</v>
      </c>
      <c r="G13" s="21">
        <v>320</v>
      </c>
      <c r="H13" s="149">
        <f t="shared" si="2"/>
        <v>0.5526770293609672</v>
      </c>
      <c r="I13" s="147">
        <v>238</v>
      </c>
      <c r="J13" s="150">
        <f t="shared" si="3"/>
        <v>82</v>
      </c>
      <c r="K13" s="21">
        <v>259</v>
      </c>
      <c r="L13" s="149">
        <f t="shared" si="4"/>
        <v>0.4473229706390328</v>
      </c>
      <c r="M13" s="147">
        <v>131</v>
      </c>
      <c r="N13" s="150">
        <f t="shared" si="5"/>
        <v>128</v>
      </c>
      <c r="O13" s="66">
        <f t="shared" si="6"/>
        <v>1</v>
      </c>
    </row>
    <row r="14" spans="1:15" ht="35.25" customHeight="1">
      <c r="A14" s="155" t="s">
        <v>52</v>
      </c>
      <c r="B14" s="156">
        <v>185</v>
      </c>
      <c r="C14" s="143">
        <v>122</v>
      </c>
      <c r="D14" s="148">
        <f t="shared" si="0"/>
        <v>0.6594594594594595</v>
      </c>
      <c r="E14" s="22">
        <v>114</v>
      </c>
      <c r="F14" s="148">
        <f t="shared" si="1"/>
        <v>0.9344262295081968</v>
      </c>
      <c r="G14" s="22">
        <v>50</v>
      </c>
      <c r="H14" s="149">
        <f t="shared" si="2"/>
        <v>0.43859649122807015</v>
      </c>
      <c r="I14" s="147">
        <v>30</v>
      </c>
      <c r="J14" s="150">
        <f t="shared" si="3"/>
        <v>20</v>
      </c>
      <c r="K14" s="22">
        <v>64</v>
      </c>
      <c r="L14" s="149">
        <f t="shared" si="4"/>
        <v>0.5614035087719298</v>
      </c>
      <c r="M14" s="147">
        <v>34</v>
      </c>
      <c r="N14" s="150">
        <f t="shared" si="5"/>
        <v>30</v>
      </c>
      <c r="O14" s="66">
        <f t="shared" si="6"/>
        <v>1</v>
      </c>
    </row>
    <row r="15" spans="1:15" ht="35.25" customHeight="1">
      <c r="A15" s="155" t="s">
        <v>53</v>
      </c>
      <c r="B15" s="156">
        <v>1039</v>
      </c>
      <c r="C15" s="143">
        <v>653</v>
      </c>
      <c r="D15" s="148">
        <f t="shared" si="0"/>
        <v>0.6284889316650626</v>
      </c>
      <c r="E15" s="21">
        <v>616</v>
      </c>
      <c r="F15" s="148">
        <f t="shared" si="1"/>
        <v>0.9433384379785605</v>
      </c>
      <c r="G15" s="21">
        <v>369</v>
      </c>
      <c r="H15" s="149">
        <f t="shared" si="2"/>
        <v>0.599025974025974</v>
      </c>
      <c r="I15" s="147">
        <v>255</v>
      </c>
      <c r="J15" s="150">
        <f t="shared" si="3"/>
        <v>114</v>
      </c>
      <c r="K15" s="21">
        <v>247</v>
      </c>
      <c r="L15" s="149">
        <f t="shared" si="4"/>
        <v>0.400974025974026</v>
      </c>
      <c r="M15" s="147">
        <v>107</v>
      </c>
      <c r="N15" s="150">
        <f t="shared" si="5"/>
        <v>140</v>
      </c>
      <c r="O15" s="66">
        <f t="shared" si="6"/>
        <v>1</v>
      </c>
    </row>
    <row r="16" spans="1:15" ht="35.25" customHeight="1">
      <c r="A16" s="155" t="s">
        <v>54</v>
      </c>
      <c r="B16" s="156">
        <v>155</v>
      </c>
      <c r="C16" s="143">
        <v>113</v>
      </c>
      <c r="D16" s="148">
        <f t="shared" si="0"/>
        <v>0.7290322580645161</v>
      </c>
      <c r="E16" s="21">
        <v>103</v>
      </c>
      <c r="F16" s="148">
        <f t="shared" si="1"/>
        <v>0.911504424778761</v>
      </c>
      <c r="G16" s="21">
        <v>37</v>
      </c>
      <c r="H16" s="149">
        <f t="shared" si="2"/>
        <v>0.3592233009708738</v>
      </c>
      <c r="I16" s="147">
        <v>25</v>
      </c>
      <c r="J16" s="150">
        <f t="shared" si="3"/>
        <v>12</v>
      </c>
      <c r="K16" s="21">
        <v>66</v>
      </c>
      <c r="L16" s="149">
        <f t="shared" si="4"/>
        <v>0.6407766990291263</v>
      </c>
      <c r="M16" s="147">
        <v>34</v>
      </c>
      <c r="N16" s="150">
        <f t="shared" si="5"/>
        <v>32</v>
      </c>
      <c r="O16" s="66">
        <f t="shared" si="6"/>
        <v>1</v>
      </c>
    </row>
    <row r="17" spans="1:15" ht="35.25" customHeight="1">
      <c r="A17" s="155" t="s">
        <v>55</v>
      </c>
      <c r="B17" s="156">
        <v>299</v>
      </c>
      <c r="C17" s="143">
        <v>202</v>
      </c>
      <c r="D17" s="148">
        <f t="shared" si="0"/>
        <v>0.6755852842809364</v>
      </c>
      <c r="E17" s="22">
        <v>178</v>
      </c>
      <c r="F17" s="148">
        <f t="shared" si="1"/>
        <v>0.8811881188118812</v>
      </c>
      <c r="G17" s="22">
        <v>107</v>
      </c>
      <c r="H17" s="149">
        <f t="shared" si="2"/>
        <v>0.601123595505618</v>
      </c>
      <c r="I17" s="147">
        <v>75</v>
      </c>
      <c r="J17" s="150">
        <f t="shared" si="3"/>
        <v>32</v>
      </c>
      <c r="K17" s="22">
        <v>71</v>
      </c>
      <c r="L17" s="149">
        <f t="shared" si="4"/>
        <v>0.398876404494382</v>
      </c>
      <c r="M17" s="147">
        <v>39</v>
      </c>
      <c r="N17" s="150">
        <f t="shared" si="5"/>
        <v>32</v>
      </c>
      <c r="O17" s="66">
        <f t="shared" si="6"/>
        <v>1</v>
      </c>
    </row>
    <row r="18" spans="1:15" ht="35.25" customHeight="1">
      <c r="A18" s="155" t="s">
        <v>56</v>
      </c>
      <c r="B18" s="156">
        <v>114</v>
      </c>
      <c r="C18" s="143">
        <v>91</v>
      </c>
      <c r="D18" s="148">
        <f>C18/B18</f>
        <v>0.7982456140350878</v>
      </c>
      <c r="E18" s="22">
        <v>86</v>
      </c>
      <c r="F18" s="148">
        <f>E18/C18</f>
        <v>0.945054945054945</v>
      </c>
      <c r="G18" s="22">
        <v>34</v>
      </c>
      <c r="H18" s="149">
        <f>G18/E18</f>
        <v>0.3953488372093023</v>
      </c>
      <c r="I18" s="147">
        <v>24</v>
      </c>
      <c r="J18" s="150">
        <f>+G18-I18</f>
        <v>10</v>
      </c>
      <c r="K18" s="22">
        <v>52</v>
      </c>
      <c r="L18" s="149">
        <f>K18/E18</f>
        <v>0.6046511627906976</v>
      </c>
      <c r="M18" s="147">
        <v>26</v>
      </c>
      <c r="N18" s="150">
        <f>+K18-M18</f>
        <v>26</v>
      </c>
      <c r="O18" s="66">
        <f t="shared" si="6"/>
        <v>1</v>
      </c>
    </row>
    <row r="19" spans="1:15" ht="35.25" customHeight="1">
      <c r="A19" s="155" t="s">
        <v>57</v>
      </c>
      <c r="B19" s="156">
        <v>230</v>
      </c>
      <c r="C19" s="143"/>
      <c r="D19" s="148">
        <f t="shared" si="0"/>
        <v>0</v>
      </c>
      <c r="E19" s="23"/>
      <c r="F19" s="148" t="e">
        <f t="shared" si="1"/>
        <v>#DIV/0!</v>
      </c>
      <c r="G19" s="23"/>
      <c r="H19" s="149" t="e">
        <f t="shared" si="2"/>
        <v>#DIV/0!</v>
      </c>
      <c r="I19" s="147">
        <v>47</v>
      </c>
      <c r="J19" s="150">
        <f t="shared" si="3"/>
        <v>-47</v>
      </c>
      <c r="K19" s="23"/>
      <c r="L19" s="149" t="e">
        <f t="shared" si="4"/>
        <v>#DIV/0!</v>
      </c>
      <c r="M19" s="147">
        <v>38</v>
      </c>
      <c r="N19" s="150">
        <f t="shared" si="5"/>
        <v>-38</v>
      </c>
      <c r="O19" s="66" t="e">
        <f t="shared" si="6"/>
        <v>#DIV/0!</v>
      </c>
    </row>
    <row r="20" spans="1:15" ht="35.25" customHeight="1">
      <c r="A20" s="28" t="s">
        <v>3</v>
      </c>
      <c r="B20" s="21">
        <f>SUM(B4:B19)</f>
        <v>6904</v>
      </c>
      <c r="C20" s="143">
        <f>SUM(C4:C19)</f>
        <v>3687</v>
      </c>
      <c r="D20" s="157">
        <f>C20/B20</f>
        <v>0.5340382387022016</v>
      </c>
      <c r="E20" s="22">
        <f>SUM(E4:E19)</f>
        <v>3499</v>
      </c>
      <c r="F20" s="158">
        <f>E20/C20</f>
        <v>0.9490100352590182</v>
      </c>
      <c r="G20" s="24">
        <f>SUM(G4:G19)</f>
        <v>1974</v>
      </c>
      <c r="H20" s="68">
        <f>G20/E20</f>
        <v>0.5641611889111174</v>
      </c>
      <c r="I20" s="147">
        <f>SUM(I4:I19)</f>
        <v>1665</v>
      </c>
      <c r="J20" s="69">
        <f>SUM(J4:J19)</f>
        <v>309</v>
      </c>
      <c r="K20" s="24">
        <f>SUM(K4:K19)</f>
        <v>1525</v>
      </c>
      <c r="L20" s="68">
        <f>K20/E20</f>
        <v>0.43583881108888256</v>
      </c>
      <c r="M20" s="147">
        <f>SUM(M4:M19)</f>
        <v>848</v>
      </c>
      <c r="N20" s="69">
        <f>SUM(N4:N19)</f>
        <v>677</v>
      </c>
      <c r="O20" s="66">
        <f t="shared" si="6"/>
        <v>1</v>
      </c>
    </row>
    <row r="21" spans="1:14" ht="15.75">
      <c r="A21" s="46"/>
      <c r="B21" s="46"/>
      <c r="C21" s="70"/>
      <c r="D21" s="70"/>
      <c r="E21" s="70"/>
      <c r="F21" s="70"/>
      <c r="G21" s="70"/>
      <c r="H21" s="70"/>
      <c r="I21" s="159"/>
      <c r="J21" s="70"/>
      <c r="K21" s="70"/>
      <c r="L21" s="70"/>
      <c r="M21" s="159"/>
      <c r="N21" s="70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L11" sqref="L11"/>
    </sheetView>
  </sheetViews>
  <sheetFormatPr defaultColWidth="11.421875" defaultRowHeight="12.75"/>
  <cols>
    <col min="1" max="1" width="21.00390625" style="47" customWidth="1"/>
    <col min="2" max="2" width="13.28125" style="47" customWidth="1"/>
    <col min="3" max="3" width="12.140625" style="47" customWidth="1"/>
    <col min="4" max="4" width="12.00390625" style="47" customWidth="1"/>
    <col min="5" max="5" width="12.28125" style="47" customWidth="1"/>
    <col min="6" max="6" width="9.00390625" style="47" customWidth="1"/>
    <col min="7" max="7" width="11.8515625" style="47" customWidth="1"/>
    <col min="8" max="8" width="10.00390625" style="47" customWidth="1"/>
    <col min="9" max="9" width="10.140625" style="160" customWidth="1"/>
    <col min="10" max="10" width="9.57421875" style="47" customWidth="1"/>
    <col min="11" max="11" width="10.8515625" style="47" customWidth="1"/>
    <col min="12" max="12" width="9.421875" style="47" customWidth="1"/>
    <col min="13" max="13" width="10.7109375" style="160" customWidth="1"/>
    <col min="14" max="14" width="10.28125" style="47" customWidth="1"/>
    <col min="15" max="16384" width="11.421875" style="47" customWidth="1"/>
  </cols>
  <sheetData>
    <row r="1" spans="1:15" s="61" customFormat="1" ht="30" customHeight="1">
      <c r="A1" s="45"/>
      <c r="B1" s="56" t="s">
        <v>4</v>
      </c>
      <c r="C1" s="57" t="s">
        <v>5</v>
      </c>
      <c r="D1" s="58"/>
      <c r="E1" s="59" t="s">
        <v>8</v>
      </c>
      <c r="F1" s="58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60" t="s">
        <v>94</v>
      </c>
    </row>
    <row r="2" spans="1:14" ht="30" customHeight="1">
      <c r="A2" s="140"/>
      <c r="B2" s="24"/>
      <c r="C2" s="63"/>
      <c r="D2" s="141"/>
      <c r="E2" s="65"/>
      <c r="F2" s="141"/>
      <c r="G2" s="169" t="s">
        <v>90</v>
      </c>
      <c r="H2" s="170"/>
      <c r="I2" s="124" t="s">
        <v>91</v>
      </c>
      <c r="J2" s="28" t="s">
        <v>92</v>
      </c>
      <c r="K2" s="169" t="s">
        <v>90</v>
      </c>
      <c r="L2" s="170"/>
      <c r="M2" s="124" t="s">
        <v>91</v>
      </c>
      <c r="N2" s="28" t="s">
        <v>92</v>
      </c>
    </row>
    <row r="3" spans="1:14" ht="35.25" customHeight="1">
      <c r="A3" s="142"/>
      <c r="B3" s="21"/>
      <c r="C3" s="143"/>
      <c r="D3" s="144" t="s">
        <v>7</v>
      </c>
      <c r="E3" s="24" t="s">
        <v>6</v>
      </c>
      <c r="F3" s="144" t="s">
        <v>7</v>
      </c>
      <c r="G3" s="145" t="s">
        <v>6</v>
      </c>
      <c r="H3" s="146" t="s">
        <v>7</v>
      </c>
      <c r="I3" s="147" t="s">
        <v>6</v>
      </c>
      <c r="J3" s="55" t="s">
        <v>6</v>
      </c>
      <c r="K3" s="145" t="s">
        <v>6</v>
      </c>
      <c r="L3" s="146" t="s">
        <v>7</v>
      </c>
      <c r="M3" s="147" t="s">
        <v>6</v>
      </c>
      <c r="N3" s="55" t="s">
        <v>6</v>
      </c>
    </row>
    <row r="4" spans="1:15" ht="35.25" customHeight="1">
      <c r="A4" s="22" t="s">
        <v>34</v>
      </c>
      <c r="B4" s="62">
        <v>777</v>
      </c>
      <c r="C4" s="143">
        <v>508</v>
      </c>
      <c r="D4" s="148">
        <f aca="true" t="shared" si="0" ref="D4:D13">C4/B4</f>
        <v>0.6537966537966537</v>
      </c>
      <c r="E4" s="22">
        <v>476</v>
      </c>
      <c r="F4" s="148">
        <f aca="true" t="shared" si="1" ref="F4:F13">E4/C4</f>
        <v>0.937007874015748</v>
      </c>
      <c r="G4" s="29">
        <v>312</v>
      </c>
      <c r="H4" s="149">
        <f aca="true" t="shared" si="2" ref="H4:H13">G4/E4</f>
        <v>0.6554621848739496</v>
      </c>
      <c r="I4" s="147">
        <v>217</v>
      </c>
      <c r="J4" s="150">
        <f>+G4-I4</f>
        <v>95</v>
      </c>
      <c r="K4" s="29">
        <v>164</v>
      </c>
      <c r="L4" s="149">
        <f>K4/E4</f>
        <v>0.3445378151260504</v>
      </c>
      <c r="M4" s="147">
        <v>78</v>
      </c>
      <c r="N4" s="150">
        <f>+K4-M4</f>
        <v>86</v>
      </c>
      <c r="O4" s="66">
        <f>+H4+L4</f>
        <v>1</v>
      </c>
    </row>
    <row r="5" spans="1:15" ht="35.25" customHeight="1">
      <c r="A5" s="151" t="s">
        <v>35</v>
      </c>
      <c r="B5" s="28">
        <v>179</v>
      </c>
      <c r="C5" s="143"/>
      <c r="D5" s="148">
        <f t="shared" si="0"/>
        <v>0</v>
      </c>
      <c r="E5" s="22"/>
      <c r="F5" s="148" t="e">
        <f t="shared" si="1"/>
        <v>#DIV/0!</v>
      </c>
      <c r="G5" s="22"/>
      <c r="H5" s="149" t="e">
        <f t="shared" si="2"/>
        <v>#DIV/0!</v>
      </c>
      <c r="I5" s="147">
        <v>48</v>
      </c>
      <c r="J5" s="150">
        <f aca="true" t="shared" si="3" ref="J5:J13">+G5-I5</f>
        <v>-48</v>
      </c>
      <c r="K5" s="22"/>
      <c r="L5" s="149" t="e">
        <f aca="true" t="shared" si="4" ref="L5:L13">K5/E5</f>
        <v>#DIV/0!</v>
      </c>
      <c r="M5" s="147">
        <v>28</v>
      </c>
      <c r="N5" s="150">
        <f aca="true" t="shared" si="5" ref="N5:N13">+K5-M5</f>
        <v>-28</v>
      </c>
      <c r="O5" s="66" t="e">
        <f aca="true" t="shared" si="6" ref="O5:O14">+H5+L5</f>
        <v>#DIV/0!</v>
      </c>
    </row>
    <row r="6" spans="1:15" ht="35.25" customHeight="1">
      <c r="A6" s="152" t="s">
        <v>99</v>
      </c>
      <c r="B6" s="153">
        <v>407</v>
      </c>
      <c r="C6" s="143">
        <v>264</v>
      </c>
      <c r="D6" s="148">
        <f t="shared" si="0"/>
        <v>0.6486486486486487</v>
      </c>
      <c r="E6" s="22">
        <v>249</v>
      </c>
      <c r="F6" s="148">
        <f t="shared" si="1"/>
        <v>0.9431818181818182</v>
      </c>
      <c r="G6" s="22">
        <v>146</v>
      </c>
      <c r="H6" s="149">
        <f t="shared" si="2"/>
        <v>0.5863453815261044</v>
      </c>
      <c r="I6" s="147">
        <v>95</v>
      </c>
      <c r="J6" s="150">
        <f t="shared" si="3"/>
        <v>51</v>
      </c>
      <c r="K6" s="22">
        <v>103</v>
      </c>
      <c r="L6" s="149">
        <f t="shared" si="4"/>
        <v>0.41365461847389556</v>
      </c>
      <c r="M6" s="147">
        <v>51</v>
      </c>
      <c r="N6" s="150">
        <f t="shared" si="5"/>
        <v>52</v>
      </c>
      <c r="O6" s="66">
        <f t="shared" si="6"/>
        <v>1</v>
      </c>
    </row>
    <row r="7" spans="1:15" ht="35.25" customHeight="1">
      <c r="A7" s="154" t="s">
        <v>36</v>
      </c>
      <c r="B7" s="151">
        <v>452</v>
      </c>
      <c r="C7" s="143">
        <v>305</v>
      </c>
      <c r="D7" s="148">
        <f t="shared" si="0"/>
        <v>0.6747787610619469</v>
      </c>
      <c r="E7" s="22">
        <v>282</v>
      </c>
      <c r="F7" s="148">
        <f t="shared" si="1"/>
        <v>0.9245901639344263</v>
      </c>
      <c r="G7" s="22">
        <v>173</v>
      </c>
      <c r="H7" s="149">
        <f t="shared" si="2"/>
        <v>0.6134751773049646</v>
      </c>
      <c r="I7" s="147">
        <v>111</v>
      </c>
      <c r="J7" s="150">
        <f t="shared" si="3"/>
        <v>62</v>
      </c>
      <c r="K7" s="22">
        <v>109</v>
      </c>
      <c r="L7" s="149">
        <f t="shared" si="4"/>
        <v>0.38652482269503546</v>
      </c>
      <c r="M7" s="147">
        <v>42</v>
      </c>
      <c r="N7" s="150">
        <f t="shared" si="5"/>
        <v>67</v>
      </c>
      <c r="O7" s="66">
        <f t="shared" si="6"/>
        <v>1</v>
      </c>
    </row>
    <row r="8" spans="1:15" ht="35.25" customHeight="1">
      <c r="A8" s="155" t="s">
        <v>37</v>
      </c>
      <c r="B8" s="156">
        <v>373</v>
      </c>
      <c r="C8" s="143">
        <v>222</v>
      </c>
      <c r="D8" s="148">
        <f t="shared" si="0"/>
        <v>0.5951742627345844</v>
      </c>
      <c r="E8" s="22">
        <v>210</v>
      </c>
      <c r="F8" s="148">
        <f t="shared" si="1"/>
        <v>0.9459459459459459</v>
      </c>
      <c r="G8" s="22">
        <v>117</v>
      </c>
      <c r="H8" s="149">
        <f t="shared" si="2"/>
        <v>0.5571428571428572</v>
      </c>
      <c r="I8" s="147">
        <v>81</v>
      </c>
      <c r="J8" s="150">
        <f t="shared" si="3"/>
        <v>36</v>
      </c>
      <c r="K8" s="22">
        <v>93</v>
      </c>
      <c r="L8" s="149">
        <f t="shared" si="4"/>
        <v>0.44285714285714284</v>
      </c>
      <c r="M8" s="147">
        <v>39</v>
      </c>
      <c r="N8" s="150">
        <f t="shared" si="5"/>
        <v>54</v>
      </c>
      <c r="O8" s="66">
        <f t="shared" si="6"/>
        <v>1</v>
      </c>
    </row>
    <row r="9" spans="1:15" ht="35.25" customHeight="1">
      <c r="A9" s="155" t="s">
        <v>38</v>
      </c>
      <c r="B9" s="151">
        <v>201</v>
      </c>
      <c r="C9" s="143">
        <v>144</v>
      </c>
      <c r="D9" s="148">
        <f t="shared" si="0"/>
        <v>0.7164179104477612</v>
      </c>
      <c r="E9" s="22">
        <v>140</v>
      </c>
      <c r="F9" s="148">
        <f t="shared" si="1"/>
        <v>0.9722222222222222</v>
      </c>
      <c r="G9" s="22">
        <v>68</v>
      </c>
      <c r="H9" s="149">
        <f t="shared" si="2"/>
        <v>0.4857142857142857</v>
      </c>
      <c r="I9" s="147">
        <v>48</v>
      </c>
      <c r="J9" s="150">
        <f t="shared" si="3"/>
        <v>20</v>
      </c>
      <c r="K9" s="22">
        <v>72</v>
      </c>
      <c r="L9" s="149">
        <f t="shared" si="4"/>
        <v>0.5142857142857142</v>
      </c>
      <c r="M9" s="147">
        <v>44</v>
      </c>
      <c r="N9" s="150">
        <f t="shared" si="5"/>
        <v>28</v>
      </c>
      <c r="O9" s="66">
        <f t="shared" si="6"/>
        <v>1</v>
      </c>
    </row>
    <row r="10" spans="1:15" ht="35.25" customHeight="1">
      <c r="A10" s="155" t="s">
        <v>39</v>
      </c>
      <c r="B10" s="156">
        <v>587</v>
      </c>
      <c r="C10" s="143">
        <v>442</v>
      </c>
      <c r="D10" s="148">
        <f t="shared" si="0"/>
        <v>0.7529812606473595</v>
      </c>
      <c r="E10" s="22">
        <v>432</v>
      </c>
      <c r="F10" s="148">
        <f t="shared" si="1"/>
        <v>0.9773755656108597</v>
      </c>
      <c r="G10" s="22">
        <v>268</v>
      </c>
      <c r="H10" s="149">
        <f t="shared" si="2"/>
        <v>0.6203703703703703</v>
      </c>
      <c r="I10" s="147">
        <v>169</v>
      </c>
      <c r="J10" s="150">
        <f t="shared" si="3"/>
        <v>99</v>
      </c>
      <c r="K10" s="22">
        <v>164</v>
      </c>
      <c r="L10" s="149">
        <f t="shared" si="4"/>
        <v>0.37962962962962965</v>
      </c>
      <c r="M10" s="147">
        <v>97</v>
      </c>
      <c r="N10" s="150">
        <f t="shared" si="5"/>
        <v>67</v>
      </c>
      <c r="O10" s="66">
        <f t="shared" si="6"/>
        <v>1</v>
      </c>
    </row>
    <row r="11" spans="1:15" ht="35.25" customHeight="1">
      <c r="A11" s="155" t="s">
        <v>40</v>
      </c>
      <c r="B11" s="151">
        <v>583</v>
      </c>
      <c r="C11" s="143">
        <v>379</v>
      </c>
      <c r="D11" s="148">
        <f t="shared" si="0"/>
        <v>0.6500857632933105</v>
      </c>
      <c r="E11" s="21">
        <v>360</v>
      </c>
      <c r="F11" s="148">
        <f t="shared" si="1"/>
        <v>0.9498680738786279</v>
      </c>
      <c r="G11" s="21">
        <v>172</v>
      </c>
      <c r="H11" s="149">
        <f t="shared" si="2"/>
        <v>0.4777777777777778</v>
      </c>
      <c r="I11" s="147">
        <v>138</v>
      </c>
      <c r="J11" s="150">
        <f t="shared" si="3"/>
        <v>34</v>
      </c>
      <c r="K11" s="21">
        <v>188</v>
      </c>
      <c r="L11" s="149">
        <f t="shared" si="4"/>
        <v>0.5222222222222223</v>
      </c>
      <c r="M11" s="147">
        <v>96</v>
      </c>
      <c r="N11" s="150">
        <f t="shared" si="5"/>
        <v>92</v>
      </c>
      <c r="O11" s="66">
        <f t="shared" si="6"/>
        <v>1</v>
      </c>
    </row>
    <row r="12" spans="1:15" ht="35.25" customHeight="1">
      <c r="A12" s="155" t="s">
        <v>41</v>
      </c>
      <c r="B12" s="156">
        <v>197</v>
      </c>
      <c r="C12" s="143">
        <v>134</v>
      </c>
      <c r="D12" s="148">
        <f t="shared" si="0"/>
        <v>0.6802030456852792</v>
      </c>
      <c r="E12" s="22">
        <v>132</v>
      </c>
      <c r="F12" s="148">
        <f t="shared" si="1"/>
        <v>0.9850746268656716</v>
      </c>
      <c r="G12" s="22">
        <v>74</v>
      </c>
      <c r="H12" s="149">
        <f t="shared" si="2"/>
        <v>0.5606060606060606</v>
      </c>
      <c r="I12" s="147">
        <v>52</v>
      </c>
      <c r="J12" s="150">
        <f t="shared" si="3"/>
        <v>22</v>
      </c>
      <c r="K12" s="22">
        <v>58</v>
      </c>
      <c r="L12" s="149">
        <f t="shared" si="4"/>
        <v>0.4393939393939394</v>
      </c>
      <c r="M12" s="147">
        <v>20</v>
      </c>
      <c r="N12" s="150">
        <f t="shared" si="5"/>
        <v>38</v>
      </c>
      <c r="O12" s="66">
        <f t="shared" si="6"/>
        <v>1</v>
      </c>
    </row>
    <row r="13" spans="1:15" ht="35.25" customHeight="1">
      <c r="A13" s="155" t="s">
        <v>42</v>
      </c>
      <c r="B13" s="151">
        <v>189</v>
      </c>
      <c r="C13" s="143"/>
      <c r="D13" s="148">
        <f t="shared" si="0"/>
        <v>0</v>
      </c>
      <c r="E13" s="21"/>
      <c r="F13" s="148" t="e">
        <f t="shared" si="1"/>
        <v>#DIV/0!</v>
      </c>
      <c r="G13" s="21"/>
      <c r="H13" s="149" t="e">
        <f t="shared" si="2"/>
        <v>#DIV/0!</v>
      </c>
      <c r="I13" s="147">
        <v>31</v>
      </c>
      <c r="J13" s="150">
        <f t="shared" si="3"/>
        <v>-31</v>
      </c>
      <c r="K13" s="21"/>
      <c r="L13" s="149" t="e">
        <f t="shared" si="4"/>
        <v>#DIV/0!</v>
      </c>
      <c r="M13" s="147">
        <v>35</v>
      </c>
      <c r="N13" s="150">
        <f t="shared" si="5"/>
        <v>-35</v>
      </c>
      <c r="O13" s="66" t="e">
        <f t="shared" si="6"/>
        <v>#DIV/0!</v>
      </c>
    </row>
    <row r="14" spans="1:15" ht="35.25" customHeight="1">
      <c r="A14" s="28" t="s">
        <v>3</v>
      </c>
      <c r="B14" s="21">
        <f>SUM(B4:B13)</f>
        <v>3945</v>
      </c>
      <c r="C14" s="143">
        <f>SUM(C4:C13)</f>
        <v>2398</v>
      </c>
      <c r="D14" s="157">
        <f>C14/B14</f>
        <v>0.6078580481622307</v>
      </c>
      <c r="E14" s="22">
        <f>SUM(E4:E13)</f>
        <v>2281</v>
      </c>
      <c r="F14" s="158">
        <f>E14/C14</f>
        <v>0.951209341117598</v>
      </c>
      <c r="G14" s="24">
        <f>SUM(G4:G13)</f>
        <v>1330</v>
      </c>
      <c r="H14" s="68">
        <f>G14/E14</f>
        <v>0.5830775975449364</v>
      </c>
      <c r="I14" s="147">
        <f>SUM(I4:I13)</f>
        <v>990</v>
      </c>
      <c r="J14" s="69">
        <f>SUM(J4:J13)</f>
        <v>340</v>
      </c>
      <c r="K14" s="24">
        <f>SUM(K4:K13)</f>
        <v>951</v>
      </c>
      <c r="L14" s="68">
        <f>K14/E14</f>
        <v>0.41692240245506357</v>
      </c>
      <c r="M14" s="147">
        <f>SUM(M4:M13)</f>
        <v>530</v>
      </c>
      <c r="N14" s="69">
        <f>SUM(N4:N13)</f>
        <v>421</v>
      </c>
      <c r="O14" s="66">
        <f t="shared" si="6"/>
        <v>1</v>
      </c>
    </row>
    <row r="15" spans="1:14" ht="15.75">
      <c r="A15" s="46"/>
      <c r="B15" s="46"/>
      <c r="C15" s="70"/>
      <c r="D15" s="70"/>
      <c r="E15" s="70"/>
      <c r="F15" s="70"/>
      <c r="G15" s="70"/>
      <c r="H15" s="70"/>
      <c r="I15" s="159"/>
      <c r="J15" s="70"/>
      <c r="K15" s="70"/>
      <c r="L15" s="70"/>
      <c r="M15" s="159"/>
      <c r="N15" s="70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5" right="0.49" top="0.65" bottom="0.63" header="0.5118110236220472" footer="0.5118110236220472"/>
  <pageSetup fitToHeight="1" fitToWidth="1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L9" sqref="L9"/>
    </sheetView>
  </sheetViews>
  <sheetFormatPr defaultColWidth="11.421875" defaultRowHeight="12.75"/>
  <cols>
    <col min="1" max="1" width="21.00390625" style="47" customWidth="1"/>
    <col min="2" max="2" width="13.28125" style="47" customWidth="1"/>
    <col min="3" max="3" width="12.140625" style="47" customWidth="1"/>
    <col min="4" max="4" width="12.00390625" style="47" customWidth="1"/>
    <col min="5" max="5" width="12.57421875" style="47" customWidth="1"/>
    <col min="6" max="6" width="9.00390625" style="47" customWidth="1"/>
    <col min="7" max="7" width="11.8515625" style="47" customWidth="1"/>
    <col min="8" max="8" width="10.00390625" style="47" customWidth="1"/>
    <col min="9" max="9" width="10.140625" style="123" customWidth="1"/>
    <col min="10" max="10" width="9.57421875" style="47" customWidth="1"/>
    <col min="11" max="11" width="10.8515625" style="47" customWidth="1"/>
    <col min="12" max="12" width="9.421875" style="47" customWidth="1"/>
    <col min="13" max="13" width="10.7109375" style="123" customWidth="1"/>
    <col min="14" max="14" width="10.28125" style="47" customWidth="1"/>
    <col min="15" max="16384" width="11.421875" style="47" customWidth="1"/>
  </cols>
  <sheetData>
    <row r="1" spans="1:15" s="61" customFormat="1" ht="30" customHeight="1">
      <c r="A1" s="45"/>
      <c r="B1" s="56" t="s">
        <v>4</v>
      </c>
      <c r="C1" s="57" t="s">
        <v>5</v>
      </c>
      <c r="D1" s="58"/>
      <c r="E1" s="59" t="s">
        <v>8</v>
      </c>
      <c r="F1" s="58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60" t="s">
        <v>94</v>
      </c>
    </row>
    <row r="2" spans="1:14" ht="30" customHeight="1">
      <c r="A2" s="140"/>
      <c r="B2" s="24"/>
      <c r="C2" s="63"/>
      <c r="D2" s="141"/>
      <c r="E2" s="65"/>
      <c r="F2" s="141"/>
      <c r="G2" s="169" t="s">
        <v>90</v>
      </c>
      <c r="H2" s="170"/>
      <c r="I2" s="128" t="s">
        <v>91</v>
      </c>
      <c r="J2" s="28" t="s">
        <v>92</v>
      </c>
      <c r="K2" s="169" t="s">
        <v>90</v>
      </c>
      <c r="L2" s="170"/>
      <c r="M2" s="128" t="s">
        <v>91</v>
      </c>
      <c r="N2" s="28" t="s">
        <v>92</v>
      </c>
    </row>
    <row r="3" spans="1:14" ht="35.25" customHeight="1">
      <c r="A3" s="142"/>
      <c r="B3" s="21"/>
      <c r="C3" s="143"/>
      <c r="D3" s="144" t="s">
        <v>7</v>
      </c>
      <c r="E3" s="24" t="s">
        <v>6</v>
      </c>
      <c r="F3" s="144" t="s">
        <v>7</v>
      </c>
      <c r="G3" s="145" t="s">
        <v>6</v>
      </c>
      <c r="H3" s="146" t="s">
        <v>7</v>
      </c>
      <c r="I3" s="119" t="s">
        <v>6</v>
      </c>
      <c r="J3" s="55" t="s">
        <v>6</v>
      </c>
      <c r="K3" s="145" t="s">
        <v>6</v>
      </c>
      <c r="L3" s="146" t="s">
        <v>7</v>
      </c>
      <c r="M3" s="119" t="s">
        <v>6</v>
      </c>
      <c r="N3" s="55" t="s">
        <v>6</v>
      </c>
    </row>
    <row r="4" spans="1:15" ht="35.25" customHeight="1">
      <c r="A4" s="22" t="s">
        <v>19</v>
      </c>
      <c r="B4" s="62">
        <v>983</v>
      </c>
      <c r="C4" s="143">
        <v>739</v>
      </c>
      <c r="D4" s="148">
        <f aca="true" t="shared" si="0" ref="D4:D9">C4/B4</f>
        <v>0.7517802644964394</v>
      </c>
      <c r="E4" s="22">
        <v>709</v>
      </c>
      <c r="F4" s="148">
        <f aca="true" t="shared" si="1" ref="F4:F9">E4/C4</f>
        <v>0.959404600811908</v>
      </c>
      <c r="G4" s="29">
        <v>258</v>
      </c>
      <c r="H4" s="149">
        <f aca="true" t="shared" si="2" ref="H4:H9">G4/E4</f>
        <v>0.3638928067700987</v>
      </c>
      <c r="I4" s="121">
        <v>173</v>
      </c>
      <c r="J4" s="150">
        <f aca="true" t="shared" si="3" ref="J4:J9">+G4-I4</f>
        <v>85</v>
      </c>
      <c r="K4" s="29">
        <v>451</v>
      </c>
      <c r="L4" s="149">
        <f aca="true" t="shared" si="4" ref="L4:L10">K4/E4</f>
        <v>0.6361071932299013</v>
      </c>
      <c r="M4" s="121">
        <v>296</v>
      </c>
      <c r="N4" s="150">
        <f aca="true" t="shared" si="5" ref="N4:N9">+K4-M4</f>
        <v>155</v>
      </c>
      <c r="O4" s="66">
        <f>+H4+L4</f>
        <v>1</v>
      </c>
    </row>
    <row r="5" spans="1:15" ht="35.25" customHeight="1">
      <c r="A5" s="151" t="s">
        <v>0</v>
      </c>
      <c r="B5" s="28">
        <v>532</v>
      </c>
      <c r="C5" s="143">
        <v>395</v>
      </c>
      <c r="D5" s="148">
        <f t="shared" si="0"/>
        <v>0.7424812030075187</v>
      </c>
      <c r="E5" s="22">
        <v>370</v>
      </c>
      <c r="F5" s="148">
        <f t="shared" si="1"/>
        <v>0.9367088607594937</v>
      </c>
      <c r="G5" s="22">
        <v>170</v>
      </c>
      <c r="H5" s="149">
        <f t="shared" si="2"/>
        <v>0.4594594594594595</v>
      </c>
      <c r="I5" s="121">
        <v>101</v>
      </c>
      <c r="J5" s="150">
        <f t="shared" si="3"/>
        <v>69</v>
      </c>
      <c r="K5" s="22">
        <v>200</v>
      </c>
      <c r="L5" s="149">
        <f t="shared" si="4"/>
        <v>0.5405405405405406</v>
      </c>
      <c r="M5" s="121">
        <v>113</v>
      </c>
      <c r="N5" s="150">
        <f t="shared" si="5"/>
        <v>87</v>
      </c>
      <c r="O5" s="66">
        <f aca="true" t="shared" si="6" ref="O5:O10">+H5+L5</f>
        <v>1</v>
      </c>
    </row>
    <row r="6" spans="1:15" ht="35.25" customHeight="1">
      <c r="A6" s="152" t="s">
        <v>100</v>
      </c>
      <c r="B6" s="153">
        <v>196</v>
      </c>
      <c r="C6" s="143">
        <v>132</v>
      </c>
      <c r="D6" s="148">
        <f t="shared" si="0"/>
        <v>0.673469387755102</v>
      </c>
      <c r="E6" s="22">
        <v>123</v>
      </c>
      <c r="F6" s="148">
        <f t="shared" si="1"/>
        <v>0.9318181818181818</v>
      </c>
      <c r="G6" s="22">
        <v>65</v>
      </c>
      <c r="H6" s="149">
        <f t="shared" si="2"/>
        <v>0.5284552845528455</v>
      </c>
      <c r="I6" s="121">
        <v>36</v>
      </c>
      <c r="J6" s="150">
        <f t="shared" si="3"/>
        <v>29</v>
      </c>
      <c r="K6" s="22">
        <v>58</v>
      </c>
      <c r="L6" s="149">
        <f t="shared" si="4"/>
        <v>0.4715447154471545</v>
      </c>
      <c r="M6" s="121">
        <v>35</v>
      </c>
      <c r="N6" s="150">
        <f t="shared" si="5"/>
        <v>23</v>
      </c>
      <c r="O6" s="66">
        <f t="shared" si="6"/>
        <v>1</v>
      </c>
    </row>
    <row r="7" spans="1:15" ht="35.25" customHeight="1">
      <c r="A7" s="154" t="s">
        <v>22</v>
      </c>
      <c r="B7" s="151">
        <v>400</v>
      </c>
      <c r="C7" s="143">
        <v>303</v>
      </c>
      <c r="D7" s="148">
        <f t="shared" si="0"/>
        <v>0.7575</v>
      </c>
      <c r="E7" s="22">
        <v>279</v>
      </c>
      <c r="F7" s="148">
        <f t="shared" si="1"/>
        <v>0.9207920792079208</v>
      </c>
      <c r="G7" s="22">
        <v>125</v>
      </c>
      <c r="H7" s="149">
        <f t="shared" si="2"/>
        <v>0.44802867383512546</v>
      </c>
      <c r="I7" s="121">
        <v>82</v>
      </c>
      <c r="J7" s="150">
        <f t="shared" si="3"/>
        <v>43</v>
      </c>
      <c r="K7" s="22">
        <v>154</v>
      </c>
      <c r="L7" s="149">
        <f t="shared" si="4"/>
        <v>0.5519713261648745</v>
      </c>
      <c r="M7" s="121">
        <v>84</v>
      </c>
      <c r="N7" s="150">
        <f t="shared" si="5"/>
        <v>70</v>
      </c>
      <c r="O7" s="66">
        <f t="shared" si="6"/>
        <v>1</v>
      </c>
    </row>
    <row r="8" spans="1:15" ht="35.25" customHeight="1">
      <c r="A8" s="155" t="s">
        <v>21</v>
      </c>
      <c r="B8" s="156">
        <v>230</v>
      </c>
      <c r="C8" s="143">
        <v>160</v>
      </c>
      <c r="D8" s="148">
        <f t="shared" si="0"/>
        <v>0.6956521739130435</v>
      </c>
      <c r="E8" s="22">
        <v>159</v>
      </c>
      <c r="F8" s="148">
        <f t="shared" si="1"/>
        <v>0.99375</v>
      </c>
      <c r="G8" s="22">
        <v>76</v>
      </c>
      <c r="H8" s="149">
        <f t="shared" si="2"/>
        <v>0.4779874213836478</v>
      </c>
      <c r="I8" s="121">
        <v>49</v>
      </c>
      <c r="J8" s="150">
        <f t="shared" si="3"/>
        <v>27</v>
      </c>
      <c r="K8" s="22">
        <v>83</v>
      </c>
      <c r="L8" s="149">
        <f t="shared" si="4"/>
        <v>0.5220125786163522</v>
      </c>
      <c r="M8" s="121">
        <v>48</v>
      </c>
      <c r="N8" s="150">
        <f t="shared" si="5"/>
        <v>35</v>
      </c>
      <c r="O8" s="66">
        <f t="shared" si="6"/>
        <v>1</v>
      </c>
    </row>
    <row r="9" spans="1:15" ht="35.25" customHeight="1">
      <c r="A9" s="155" t="s">
        <v>20</v>
      </c>
      <c r="B9" s="151">
        <v>459</v>
      </c>
      <c r="C9" s="143">
        <v>341</v>
      </c>
      <c r="D9" s="148">
        <f t="shared" si="0"/>
        <v>0.7429193899782135</v>
      </c>
      <c r="E9" s="22">
        <v>307</v>
      </c>
      <c r="F9" s="148">
        <f t="shared" si="1"/>
        <v>0.9002932551319648</v>
      </c>
      <c r="G9" s="22">
        <v>141</v>
      </c>
      <c r="H9" s="149">
        <f t="shared" si="2"/>
        <v>0.4592833876221498</v>
      </c>
      <c r="I9" s="121">
        <v>87</v>
      </c>
      <c r="J9" s="150">
        <f t="shared" si="3"/>
        <v>54</v>
      </c>
      <c r="K9" s="22">
        <v>166</v>
      </c>
      <c r="L9" s="149">
        <f t="shared" si="4"/>
        <v>0.5407166123778502</v>
      </c>
      <c r="M9" s="121">
        <v>103</v>
      </c>
      <c r="N9" s="150">
        <f t="shared" si="5"/>
        <v>63</v>
      </c>
      <c r="O9" s="66">
        <f t="shared" si="6"/>
        <v>1</v>
      </c>
    </row>
    <row r="10" spans="1:15" ht="35.25" customHeight="1">
      <c r="A10" s="28" t="s">
        <v>3</v>
      </c>
      <c r="B10" s="21">
        <f>SUM(B4:B9)</f>
        <v>2800</v>
      </c>
      <c r="C10" s="143">
        <f>SUM(C4:C9)</f>
        <v>2070</v>
      </c>
      <c r="D10" s="157">
        <f>C10/B10</f>
        <v>0.7392857142857143</v>
      </c>
      <c r="E10" s="22">
        <f>SUM(E4:E9)</f>
        <v>1947</v>
      </c>
      <c r="F10" s="158">
        <f>E10/C10</f>
        <v>0.9405797101449276</v>
      </c>
      <c r="G10" s="24">
        <f>SUM(G4:G9)</f>
        <v>835</v>
      </c>
      <c r="H10" s="68">
        <f>G10/E10</f>
        <v>0.42886492039034413</v>
      </c>
      <c r="I10" s="121">
        <f>SUM(I4:I9)</f>
        <v>528</v>
      </c>
      <c r="J10" s="69">
        <f>SUM(J4:J9)</f>
        <v>307</v>
      </c>
      <c r="K10" s="24">
        <f>SUM(K4:K9)</f>
        <v>1112</v>
      </c>
      <c r="L10" s="68">
        <f t="shared" si="4"/>
        <v>0.5711350796096559</v>
      </c>
      <c r="M10" s="121">
        <f>SUM(M4:M9)</f>
        <v>679</v>
      </c>
      <c r="N10" s="69">
        <f>SUM(N4:N9)</f>
        <v>433</v>
      </c>
      <c r="O10" s="66">
        <f t="shared" si="6"/>
        <v>1</v>
      </c>
    </row>
    <row r="11" spans="1:14" ht="15.75">
      <c r="A11" s="46"/>
      <c r="B11" s="46"/>
      <c r="C11" s="70"/>
      <c r="D11" s="70"/>
      <c r="E11" s="70"/>
      <c r="F11" s="70"/>
      <c r="G11" s="70"/>
      <c r="H11" s="70"/>
      <c r="I11" s="122"/>
      <c r="J11" s="70"/>
      <c r="K11" s="70"/>
      <c r="L11" s="70"/>
      <c r="M11" s="122"/>
      <c r="N11" s="70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5118110236220472" right="0.4330708661417323" top="0.984251968503937" bottom="0.984251968503937" header="0.5118110236220472" footer="0.5118110236220472"/>
  <pageSetup fitToHeight="1" fitToWidth="1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5" zoomScaleNormal="75" zoomScalePageLayoutView="0" workbookViewId="0" topLeftCell="A1">
      <selection activeCell="I12" sqref="I12"/>
    </sheetView>
  </sheetViews>
  <sheetFormatPr defaultColWidth="11.421875" defaultRowHeight="12.75"/>
  <cols>
    <col min="1" max="1" width="21.00390625" style="84" customWidth="1"/>
    <col min="2" max="2" width="13.28125" style="84" customWidth="1"/>
    <col min="3" max="3" width="12.140625" style="84" customWidth="1"/>
    <col min="4" max="4" width="12.00390625" style="84" customWidth="1"/>
    <col min="5" max="5" width="12.28125" style="84" customWidth="1"/>
    <col min="6" max="6" width="10.00390625" style="84" customWidth="1"/>
    <col min="7" max="7" width="11.8515625" style="84" customWidth="1"/>
    <col min="8" max="8" width="10.00390625" style="84" customWidth="1"/>
    <col min="9" max="9" width="10.140625" style="139" customWidth="1"/>
    <col min="10" max="10" width="9.57421875" style="84" customWidth="1"/>
    <col min="11" max="11" width="10.8515625" style="84" customWidth="1"/>
    <col min="12" max="12" width="9.421875" style="84" customWidth="1"/>
    <col min="13" max="13" width="10.7109375" style="139" customWidth="1"/>
    <col min="14" max="14" width="10.28125" style="84" customWidth="1"/>
    <col min="15" max="15" width="10.140625" style="84" customWidth="1"/>
    <col min="16" max="16384" width="11.421875" style="84" customWidth="1"/>
  </cols>
  <sheetData>
    <row r="1" spans="1:15" s="77" customFormat="1" ht="30" customHeight="1">
      <c r="A1" s="71"/>
      <c r="B1" s="72" t="s">
        <v>4</v>
      </c>
      <c r="C1" s="73" t="s">
        <v>5</v>
      </c>
      <c r="D1" s="74"/>
      <c r="E1" s="75" t="s">
        <v>8</v>
      </c>
      <c r="F1" s="74"/>
      <c r="G1" s="171" t="s">
        <v>133</v>
      </c>
      <c r="H1" s="172"/>
      <c r="I1" s="173"/>
      <c r="J1" s="174"/>
      <c r="K1" s="171" t="s">
        <v>93</v>
      </c>
      <c r="L1" s="172"/>
      <c r="M1" s="175"/>
      <c r="N1" s="174"/>
      <c r="O1" s="76" t="s">
        <v>94</v>
      </c>
    </row>
    <row r="2" spans="1:14" ht="30" customHeight="1">
      <c r="A2" s="78"/>
      <c r="B2" s="79"/>
      <c r="C2" s="80"/>
      <c r="D2" s="81"/>
      <c r="E2" s="82"/>
      <c r="F2" s="81"/>
      <c r="G2" s="176" t="s">
        <v>90</v>
      </c>
      <c r="H2" s="177"/>
      <c r="I2" s="134" t="s">
        <v>91</v>
      </c>
      <c r="J2" s="83" t="s">
        <v>92</v>
      </c>
      <c r="K2" s="176" t="s">
        <v>90</v>
      </c>
      <c r="L2" s="177"/>
      <c r="M2" s="134" t="s">
        <v>91</v>
      </c>
      <c r="N2" s="83" t="s">
        <v>92</v>
      </c>
    </row>
    <row r="3" spans="1:14" ht="35.25" customHeight="1">
      <c r="A3" s="85"/>
      <c r="B3" s="86"/>
      <c r="C3" s="87"/>
      <c r="D3" s="88" t="s">
        <v>7</v>
      </c>
      <c r="E3" s="89" t="s">
        <v>6</v>
      </c>
      <c r="F3" s="88" t="s">
        <v>7</v>
      </c>
      <c r="G3" s="90" t="s">
        <v>6</v>
      </c>
      <c r="H3" s="91" t="s">
        <v>7</v>
      </c>
      <c r="I3" s="135" t="s">
        <v>6</v>
      </c>
      <c r="J3" s="92" t="s">
        <v>6</v>
      </c>
      <c r="K3" s="90" t="s">
        <v>6</v>
      </c>
      <c r="L3" s="91" t="s">
        <v>7</v>
      </c>
      <c r="M3" s="135" t="s">
        <v>6</v>
      </c>
      <c r="N3" s="92" t="s">
        <v>6</v>
      </c>
    </row>
    <row r="4" spans="1:15" ht="35.25" customHeight="1">
      <c r="A4" s="93" t="s">
        <v>24</v>
      </c>
      <c r="B4" s="94">
        <v>416</v>
      </c>
      <c r="C4" s="87"/>
      <c r="D4" s="95">
        <f aca="true" t="shared" si="0" ref="D4:D16">C4/B4</f>
        <v>0</v>
      </c>
      <c r="E4" s="93"/>
      <c r="F4" s="95" t="e">
        <f aca="true" t="shared" si="1" ref="F4:F16">E4/C4</f>
        <v>#DIV/0!</v>
      </c>
      <c r="G4" s="96"/>
      <c r="H4" s="97" t="e">
        <f aca="true" t="shared" si="2" ref="H4:H16">G4/E4</f>
        <v>#DIV/0!</v>
      </c>
      <c r="I4" s="136">
        <v>106</v>
      </c>
      <c r="J4" s="98">
        <f>+G4-I4</f>
        <v>-106</v>
      </c>
      <c r="K4" s="96"/>
      <c r="L4" s="97" t="e">
        <f>K4/E4</f>
        <v>#DIV/0!</v>
      </c>
      <c r="M4" s="137">
        <v>71</v>
      </c>
      <c r="N4" s="98">
        <f>+K4-M4</f>
        <v>-71</v>
      </c>
      <c r="O4" s="99" t="e">
        <f>+H4+L4</f>
        <v>#DIV/0!</v>
      </c>
    </row>
    <row r="5" spans="1:15" ht="35.25" customHeight="1">
      <c r="A5" s="100" t="s">
        <v>26</v>
      </c>
      <c r="B5" s="101">
        <v>127</v>
      </c>
      <c r="C5" s="87">
        <v>105</v>
      </c>
      <c r="D5" s="95">
        <f t="shared" si="0"/>
        <v>0.8267716535433071</v>
      </c>
      <c r="E5" s="93">
        <v>103</v>
      </c>
      <c r="F5" s="95">
        <f t="shared" si="1"/>
        <v>0.9809523809523809</v>
      </c>
      <c r="G5" s="102">
        <v>43</v>
      </c>
      <c r="H5" s="97">
        <f t="shared" si="2"/>
        <v>0.4174757281553398</v>
      </c>
      <c r="I5" s="136">
        <v>26</v>
      </c>
      <c r="J5" s="98">
        <f aca="true" t="shared" si="3" ref="J5:J16">+G5-I5</f>
        <v>17</v>
      </c>
      <c r="K5" s="102">
        <v>60</v>
      </c>
      <c r="L5" s="97">
        <f aca="true" t="shared" si="4" ref="L5:L16">K5/E5</f>
        <v>0.5825242718446602</v>
      </c>
      <c r="M5" s="137">
        <v>45</v>
      </c>
      <c r="N5" s="98">
        <f aca="true" t="shared" si="5" ref="N5:N16">+K5-M5</f>
        <v>15</v>
      </c>
      <c r="O5" s="99">
        <f aca="true" t="shared" si="6" ref="O5:O17">+H5+L5</f>
        <v>1</v>
      </c>
    </row>
    <row r="6" spans="1:15" ht="35.25" customHeight="1">
      <c r="A6" s="100" t="s">
        <v>23</v>
      </c>
      <c r="B6" s="101">
        <v>465</v>
      </c>
      <c r="C6" s="87">
        <v>385</v>
      </c>
      <c r="D6" s="95">
        <f>C6/B6</f>
        <v>0.8279569892473119</v>
      </c>
      <c r="E6" s="93">
        <v>362</v>
      </c>
      <c r="F6" s="95">
        <f>E6/C6</f>
        <v>0.9402597402597402</v>
      </c>
      <c r="G6" s="102">
        <v>208</v>
      </c>
      <c r="H6" s="97">
        <f>G6/E6</f>
        <v>0.574585635359116</v>
      </c>
      <c r="I6" s="136">
        <v>128</v>
      </c>
      <c r="J6" s="98">
        <f>+G6-I6</f>
        <v>80</v>
      </c>
      <c r="K6" s="102">
        <v>154</v>
      </c>
      <c r="L6" s="97">
        <f>K6/E6</f>
        <v>0.425414364640884</v>
      </c>
      <c r="M6" s="137">
        <v>101</v>
      </c>
      <c r="N6" s="98">
        <f>+K6-M6</f>
        <v>53</v>
      </c>
      <c r="O6" s="99">
        <f t="shared" si="6"/>
        <v>1</v>
      </c>
    </row>
    <row r="7" spans="1:15" ht="35.25" customHeight="1">
      <c r="A7" s="103" t="s">
        <v>27</v>
      </c>
      <c r="B7" s="104">
        <v>102</v>
      </c>
      <c r="C7" s="87">
        <v>83</v>
      </c>
      <c r="D7" s="95">
        <f t="shared" si="0"/>
        <v>0.8137254901960784</v>
      </c>
      <c r="E7" s="93">
        <v>82</v>
      </c>
      <c r="F7" s="95">
        <f t="shared" si="1"/>
        <v>0.9879518072289156</v>
      </c>
      <c r="G7" s="102">
        <v>48</v>
      </c>
      <c r="H7" s="97">
        <f t="shared" si="2"/>
        <v>0.5853658536585366</v>
      </c>
      <c r="I7" s="136">
        <v>37</v>
      </c>
      <c r="J7" s="98">
        <f t="shared" si="3"/>
        <v>11</v>
      </c>
      <c r="K7" s="102">
        <v>34</v>
      </c>
      <c r="L7" s="97">
        <f t="shared" si="4"/>
        <v>0.4146341463414634</v>
      </c>
      <c r="M7" s="137">
        <v>25</v>
      </c>
      <c r="N7" s="98">
        <f t="shared" si="5"/>
        <v>9</v>
      </c>
      <c r="O7" s="99">
        <f t="shared" si="6"/>
        <v>1</v>
      </c>
    </row>
    <row r="8" spans="1:15" ht="35.25" customHeight="1">
      <c r="A8" s="105" t="s">
        <v>101</v>
      </c>
      <c r="B8" s="106">
        <v>87</v>
      </c>
      <c r="C8" s="87">
        <v>74</v>
      </c>
      <c r="D8" s="95">
        <f t="shared" si="0"/>
        <v>0.8505747126436781</v>
      </c>
      <c r="E8" s="93">
        <v>70</v>
      </c>
      <c r="F8" s="95">
        <f t="shared" si="1"/>
        <v>0.9459459459459459</v>
      </c>
      <c r="G8" s="102">
        <v>46</v>
      </c>
      <c r="H8" s="97">
        <f t="shared" si="2"/>
        <v>0.6571428571428571</v>
      </c>
      <c r="I8" s="136">
        <v>29</v>
      </c>
      <c r="J8" s="98">
        <f t="shared" si="3"/>
        <v>17</v>
      </c>
      <c r="K8" s="102">
        <v>24</v>
      </c>
      <c r="L8" s="97">
        <f t="shared" si="4"/>
        <v>0.34285714285714286</v>
      </c>
      <c r="M8" s="137">
        <v>19</v>
      </c>
      <c r="N8" s="98">
        <f t="shared" si="5"/>
        <v>5</v>
      </c>
      <c r="O8" s="99">
        <f t="shared" si="6"/>
        <v>1</v>
      </c>
    </row>
    <row r="9" spans="1:15" ht="35.25" customHeight="1">
      <c r="A9" s="107" t="s">
        <v>102</v>
      </c>
      <c r="B9" s="108">
        <v>119</v>
      </c>
      <c r="C9" s="87"/>
      <c r="D9" s="95">
        <f t="shared" si="0"/>
        <v>0</v>
      </c>
      <c r="E9" s="93"/>
      <c r="F9" s="95" t="e">
        <f t="shared" si="1"/>
        <v>#DIV/0!</v>
      </c>
      <c r="G9" s="102"/>
      <c r="H9" s="97" t="e">
        <f t="shared" si="2"/>
        <v>#DIV/0!</v>
      </c>
      <c r="I9" s="136">
        <v>32</v>
      </c>
      <c r="J9" s="98">
        <f t="shared" si="3"/>
        <v>-32</v>
      </c>
      <c r="K9" s="102"/>
      <c r="L9" s="97" t="e">
        <f t="shared" si="4"/>
        <v>#DIV/0!</v>
      </c>
      <c r="M9" s="137">
        <v>30</v>
      </c>
      <c r="N9" s="98">
        <f t="shared" si="5"/>
        <v>-30</v>
      </c>
      <c r="O9" s="99" t="e">
        <f t="shared" si="6"/>
        <v>#DIV/0!</v>
      </c>
    </row>
    <row r="10" spans="1:15" ht="35.25" customHeight="1">
      <c r="A10" s="107" t="s">
        <v>103</v>
      </c>
      <c r="B10" s="106">
        <v>97</v>
      </c>
      <c r="C10" s="87"/>
      <c r="D10" s="95">
        <f t="shared" si="0"/>
        <v>0</v>
      </c>
      <c r="E10" s="93"/>
      <c r="F10" s="95" t="e">
        <f t="shared" si="1"/>
        <v>#DIV/0!</v>
      </c>
      <c r="G10" s="102"/>
      <c r="H10" s="97" t="e">
        <f t="shared" si="2"/>
        <v>#DIV/0!</v>
      </c>
      <c r="I10" s="136">
        <v>32</v>
      </c>
      <c r="J10" s="98">
        <f t="shared" si="3"/>
        <v>-32</v>
      </c>
      <c r="K10" s="102"/>
      <c r="L10" s="97" t="e">
        <f t="shared" si="4"/>
        <v>#DIV/0!</v>
      </c>
      <c r="M10" s="137">
        <v>19</v>
      </c>
      <c r="N10" s="98">
        <f t="shared" si="5"/>
        <v>-19</v>
      </c>
      <c r="O10" s="99" t="e">
        <f t="shared" si="6"/>
        <v>#DIV/0!</v>
      </c>
    </row>
    <row r="11" spans="1:15" ht="35.25" customHeight="1">
      <c r="A11" s="107" t="s">
        <v>25</v>
      </c>
      <c r="B11" s="108">
        <v>274</v>
      </c>
      <c r="C11" s="87">
        <v>201</v>
      </c>
      <c r="D11" s="95">
        <f t="shared" si="0"/>
        <v>0.7335766423357665</v>
      </c>
      <c r="E11" s="93">
        <v>190</v>
      </c>
      <c r="F11" s="95">
        <f t="shared" si="1"/>
        <v>0.945273631840796</v>
      </c>
      <c r="G11" s="102">
        <v>79</v>
      </c>
      <c r="H11" s="97">
        <f t="shared" si="2"/>
        <v>0.41578947368421054</v>
      </c>
      <c r="I11" s="136">
        <v>58</v>
      </c>
      <c r="J11" s="98">
        <f t="shared" si="3"/>
        <v>21</v>
      </c>
      <c r="K11" s="102">
        <v>111</v>
      </c>
      <c r="L11" s="97">
        <f t="shared" si="4"/>
        <v>0.5842105263157895</v>
      </c>
      <c r="M11" s="137">
        <v>72</v>
      </c>
      <c r="N11" s="98">
        <f t="shared" si="5"/>
        <v>39</v>
      </c>
      <c r="O11" s="99">
        <f t="shared" si="6"/>
        <v>1</v>
      </c>
    </row>
    <row r="12" spans="1:15" ht="35.25" customHeight="1">
      <c r="A12" s="107" t="s">
        <v>131</v>
      </c>
      <c r="B12" s="108">
        <v>249</v>
      </c>
      <c r="C12" s="87">
        <v>195</v>
      </c>
      <c r="D12" s="95">
        <f>C12/B12</f>
        <v>0.7831325301204819</v>
      </c>
      <c r="E12" s="93">
        <v>193</v>
      </c>
      <c r="F12" s="95">
        <f>E12/C12</f>
        <v>0.9897435897435898</v>
      </c>
      <c r="G12" s="102">
        <v>88</v>
      </c>
      <c r="H12" s="97">
        <f>G12/E12</f>
        <v>0.45595854922279794</v>
      </c>
      <c r="I12" s="136">
        <v>64</v>
      </c>
      <c r="J12" s="98">
        <f>+G12-I12</f>
        <v>24</v>
      </c>
      <c r="K12" s="102">
        <v>105</v>
      </c>
      <c r="L12" s="97">
        <f>K12/E12</f>
        <v>0.5440414507772021</v>
      </c>
      <c r="M12" s="137">
        <v>89</v>
      </c>
      <c r="N12" s="98">
        <f>+K12-M12</f>
        <v>16</v>
      </c>
      <c r="O12" s="99">
        <f t="shared" si="6"/>
        <v>1</v>
      </c>
    </row>
    <row r="13" spans="1:15" ht="35.25" customHeight="1">
      <c r="A13" s="133" t="s">
        <v>28</v>
      </c>
      <c r="B13" s="108">
        <v>140</v>
      </c>
      <c r="C13" s="87"/>
      <c r="D13" s="95">
        <f>C13/B13</f>
        <v>0</v>
      </c>
      <c r="E13" s="93"/>
      <c r="F13" s="95" t="e">
        <f>E13/C13</f>
        <v>#DIV/0!</v>
      </c>
      <c r="G13" s="102"/>
      <c r="H13" s="97" t="e">
        <f>G13/E13</f>
        <v>#DIV/0!</v>
      </c>
      <c r="I13" s="136">
        <v>14</v>
      </c>
      <c r="J13" s="98">
        <f>+G13-I13</f>
        <v>-14</v>
      </c>
      <c r="K13" s="102"/>
      <c r="L13" s="97" t="e">
        <f>K13/E13</f>
        <v>#DIV/0!</v>
      </c>
      <c r="M13" s="137">
        <v>87</v>
      </c>
      <c r="N13" s="98">
        <f>+K13-M13</f>
        <v>-87</v>
      </c>
      <c r="O13" s="99" t="e">
        <f t="shared" si="6"/>
        <v>#DIV/0!</v>
      </c>
    </row>
    <row r="14" spans="1:15" ht="35.25" customHeight="1">
      <c r="A14" s="107" t="s">
        <v>104</v>
      </c>
      <c r="B14" s="108">
        <v>261</v>
      </c>
      <c r="C14" s="87"/>
      <c r="D14" s="95">
        <f t="shared" si="0"/>
        <v>0</v>
      </c>
      <c r="E14" s="93"/>
      <c r="F14" s="95" t="e">
        <f t="shared" si="1"/>
        <v>#DIV/0!</v>
      </c>
      <c r="G14" s="102"/>
      <c r="H14" s="97" t="e">
        <f t="shared" si="2"/>
        <v>#DIV/0!</v>
      </c>
      <c r="I14" s="136">
        <v>55</v>
      </c>
      <c r="J14" s="98">
        <f t="shared" si="3"/>
        <v>-55</v>
      </c>
      <c r="K14" s="102"/>
      <c r="L14" s="97" t="e">
        <f t="shared" si="4"/>
        <v>#DIV/0!</v>
      </c>
      <c r="M14" s="137">
        <v>73</v>
      </c>
      <c r="N14" s="98">
        <f t="shared" si="5"/>
        <v>-73</v>
      </c>
      <c r="O14" s="99" t="e">
        <f t="shared" si="6"/>
        <v>#DIV/0!</v>
      </c>
    </row>
    <row r="15" spans="1:15" ht="35.25" customHeight="1">
      <c r="A15" s="107" t="s">
        <v>105</v>
      </c>
      <c r="B15" s="108">
        <v>160</v>
      </c>
      <c r="C15" s="87">
        <v>108</v>
      </c>
      <c r="D15" s="95">
        <f>C15/B15</f>
        <v>0.675</v>
      </c>
      <c r="E15" s="93">
        <v>101</v>
      </c>
      <c r="F15" s="95">
        <f>E15/C15</f>
        <v>0.9351851851851852</v>
      </c>
      <c r="G15" s="102">
        <v>37</v>
      </c>
      <c r="H15" s="97">
        <f>G15/E15</f>
        <v>0.36633663366336633</v>
      </c>
      <c r="I15" s="136">
        <v>30</v>
      </c>
      <c r="J15" s="98">
        <f>+G15-I15</f>
        <v>7</v>
      </c>
      <c r="K15" s="102">
        <v>64</v>
      </c>
      <c r="L15" s="97">
        <f>K15/E15</f>
        <v>0.6336633663366337</v>
      </c>
      <c r="M15" s="137">
        <v>56</v>
      </c>
      <c r="N15" s="98">
        <f>+K15-M15</f>
        <v>8</v>
      </c>
      <c r="O15" s="99">
        <f t="shared" si="6"/>
        <v>1</v>
      </c>
    </row>
    <row r="16" spans="1:15" ht="35.25" customHeight="1">
      <c r="A16" s="107" t="s">
        <v>106</v>
      </c>
      <c r="B16" s="106">
        <v>67</v>
      </c>
      <c r="C16" s="87"/>
      <c r="D16" s="95">
        <f t="shared" si="0"/>
        <v>0</v>
      </c>
      <c r="E16" s="86"/>
      <c r="F16" s="95" t="e">
        <f t="shared" si="1"/>
        <v>#DIV/0!</v>
      </c>
      <c r="G16" s="109"/>
      <c r="H16" s="97" t="e">
        <f t="shared" si="2"/>
        <v>#DIV/0!</v>
      </c>
      <c r="I16" s="136">
        <v>14</v>
      </c>
      <c r="J16" s="98">
        <f t="shared" si="3"/>
        <v>-14</v>
      </c>
      <c r="K16" s="109"/>
      <c r="L16" s="97" t="e">
        <f t="shared" si="4"/>
        <v>#DIV/0!</v>
      </c>
      <c r="M16" s="137">
        <v>13</v>
      </c>
      <c r="N16" s="98">
        <f t="shared" si="5"/>
        <v>-13</v>
      </c>
      <c r="O16" s="99" t="e">
        <f t="shared" si="6"/>
        <v>#DIV/0!</v>
      </c>
    </row>
    <row r="17" spans="1:15" ht="35.25" customHeight="1">
      <c r="A17" s="110" t="s">
        <v>3</v>
      </c>
      <c r="B17" s="86">
        <f>SUM(B4:B16)</f>
        <v>2564</v>
      </c>
      <c r="C17" s="87">
        <f>SUM(C4:C16)</f>
        <v>1151</v>
      </c>
      <c r="D17" s="111">
        <f>C17/B17</f>
        <v>0.44890795631825275</v>
      </c>
      <c r="E17" s="93">
        <f>SUM(E4:E16)</f>
        <v>1101</v>
      </c>
      <c r="F17" s="112">
        <f>E17/C17</f>
        <v>0.9565595134665508</v>
      </c>
      <c r="G17" s="113">
        <f>SUM(G4:G16)</f>
        <v>549</v>
      </c>
      <c r="H17" s="114">
        <f>G17/E17</f>
        <v>0.4986376021798365</v>
      </c>
      <c r="I17" s="137">
        <f>SUM(I4:I16)</f>
        <v>625</v>
      </c>
      <c r="J17" s="115">
        <f>SUM(J4:J16)</f>
        <v>-76</v>
      </c>
      <c r="K17" s="113">
        <f>SUM(K4:K16)</f>
        <v>552</v>
      </c>
      <c r="L17" s="114">
        <f>K17/E17</f>
        <v>0.5013623978201635</v>
      </c>
      <c r="M17" s="137">
        <f>SUM(M4:M16)</f>
        <v>700</v>
      </c>
      <c r="N17" s="115">
        <f>SUM(N4:N16)</f>
        <v>-148</v>
      </c>
      <c r="O17" s="99">
        <f t="shared" si="6"/>
        <v>1</v>
      </c>
    </row>
    <row r="18" spans="1:14" ht="12.75">
      <c r="A18" s="116"/>
      <c r="B18" s="116"/>
      <c r="C18" s="117"/>
      <c r="D18" s="117"/>
      <c r="E18" s="117"/>
      <c r="F18" s="117"/>
      <c r="G18" s="117"/>
      <c r="H18" s="117"/>
      <c r="I18" s="138"/>
      <c r="J18" s="117"/>
      <c r="K18" s="117"/>
      <c r="L18" s="117"/>
      <c r="M18" s="138"/>
      <c r="N18" s="117"/>
    </row>
    <row r="19" spans="1:15" ht="12.75">
      <c r="A19" s="84" t="s">
        <v>145</v>
      </c>
      <c r="B19" s="84">
        <v>2548</v>
      </c>
      <c r="C19" s="84">
        <v>1999</v>
      </c>
      <c r="D19" s="163">
        <f>+C19/B19</f>
        <v>0.7845368916797488</v>
      </c>
      <c r="E19" s="84">
        <v>1919</v>
      </c>
      <c r="F19" s="163">
        <f>+E19/C19</f>
        <v>0.9599799899949975</v>
      </c>
      <c r="G19" s="84">
        <v>974</v>
      </c>
      <c r="H19" s="163">
        <f>+G19/E19</f>
        <v>0.5075560187597707</v>
      </c>
      <c r="I19" s="139">
        <v>625</v>
      </c>
      <c r="J19" s="84">
        <f>+G19-I19</f>
        <v>349</v>
      </c>
      <c r="K19" s="84">
        <v>945</v>
      </c>
      <c r="L19" s="163">
        <f>+K19/E19</f>
        <v>0.4924439812402293</v>
      </c>
      <c r="M19" s="139">
        <v>700</v>
      </c>
      <c r="N19" s="84">
        <f>+K19-M19</f>
        <v>245</v>
      </c>
      <c r="O19" s="163">
        <f>+H19+L19</f>
        <v>1</v>
      </c>
    </row>
  </sheetData>
  <sheetProtection formatCells="0"/>
  <mergeCells count="4">
    <mergeCell ref="G1:J1"/>
    <mergeCell ref="K1:N1"/>
    <mergeCell ref="G2:H2"/>
    <mergeCell ref="K2:L2"/>
  </mergeCells>
  <printOptions gridLines="1" horizontalCentered="1"/>
  <pageMargins left="0.7874015748031497" right="0.7874015748031497" top="0.5905511811023623" bottom="0.6692913385826772" header="0.5118110236220472" footer="0.5118110236220472"/>
  <pageSetup fitToHeight="1" fitToWidth="1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zoomScalePageLayoutView="0" workbookViewId="0" topLeftCell="A10">
      <pane xSplit="1" topLeftCell="B1" activePane="topRight" state="frozen"/>
      <selection pane="topLeft" activeCell="A1" sqref="A1"/>
      <selection pane="topRight" activeCell="D25" sqref="D25"/>
    </sheetView>
  </sheetViews>
  <sheetFormatPr defaultColWidth="11.421875" defaultRowHeight="12.75"/>
  <cols>
    <col min="1" max="1" width="21.00390625" style="6" customWidth="1"/>
    <col min="2" max="2" width="13.28125" style="6" customWidth="1"/>
    <col min="3" max="3" width="12.140625" style="6" customWidth="1"/>
    <col min="4" max="4" width="12.00390625" style="6" customWidth="1"/>
    <col min="5" max="5" width="12.7109375" style="6" customWidth="1"/>
    <col min="6" max="6" width="10.7109375" style="6" customWidth="1"/>
    <col min="7" max="7" width="11.8515625" style="6" customWidth="1"/>
    <col min="8" max="8" width="10.00390625" style="6" customWidth="1"/>
    <col min="9" max="9" width="10.140625" style="127" customWidth="1"/>
    <col min="10" max="10" width="9.57421875" style="6" customWidth="1"/>
    <col min="11" max="11" width="10.8515625" style="6" customWidth="1"/>
    <col min="12" max="12" width="9.421875" style="6" customWidth="1"/>
    <col min="13" max="13" width="10.7109375" style="127" customWidth="1"/>
    <col min="14" max="14" width="10.28125" style="6" customWidth="1"/>
    <col min="15" max="16384" width="11.421875" style="6" customWidth="1"/>
  </cols>
  <sheetData>
    <row r="1" spans="1:15" s="42" customFormat="1" ht="30" customHeight="1">
      <c r="A1" s="37"/>
      <c r="B1" s="38" t="s">
        <v>4</v>
      </c>
      <c r="C1" s="39" t="s">
        <v>5</v>
      </c>
      <c r="D1" s="40"/>
      <c r="E1" s="41" t="s">
        <v>8</v>
      </c>
      <c r="F1" s="40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43" t="s">
        <v>94</v>
      </c>
    </row>
    <row r="2" spans="1:14" ht="30" customHeight="1">
      <c r="A2" s="15"/>
      <c r="B2" s="16"/>
      <c r="C2" s="26"/>
      <c r="D2" s="18"/>
      <c r="E2" s="17"/>
      <c r="F2" s="18"/>
      <c r="G2" s="169" t="s">
        <v>90</v>
      </c>
      <c r="H2" s="170"/>
      <c r="I2" s="124" t="s">
        <v>91</v>
      </c>
      <c r="J2" s="28" t="s">
        <v>92</v>
      </c>
      <c r="K2" s="169" t="s">
        <v>90</v>
      </c>
      <c r="L2" s="170"/>
      <c r="M2" s="124" t="s">
        <v>91</v>
      </c>
      <c r="N2" s="28" t="s">
        <v>92</v>
      </c>
    </row>
    <row r="3" spans="1:14" ht="35.25" customHeight="1">
      <c r="A3" s="1"/>
      <c r="B3" s="2"/>
      <c r="C3" s="27"/>
      <c r="D3" s="3" t="s">
        <v>7</v>
      </c>
      <c r="E3" s="4" t="s">
        <v>6</v>
      </c>
      <c r="F3" s="3" t="s">
        <v>7</v>
      </c>
      <c r="G3" s="30" t="s">
        <v>6</v>
      </c>
      <c r="H3" s="32" t="s">
        <v>7</v>
      </c>
      <c r="I3" s="125" t="s">
        <v>6</v>
      </c>
      <c r="J3" s="31" t="s">
        <v>6</v>
      </c>
      <c r="K3" s="30" t="s">
        <v>6</v>
      </c>
      <c r="L3" s="32" t="s">
        <v>7</v>
      </c>
      <c r="M3" s="125" t="s">
        <v>6</v>
      </c>
      <c r="N3" s="31" t="s">
        <v>6</v>
      </c>
    </row>
    <row r="4" spans="1:15" ht="35.25" customHeight="1">
      <c r="A4" s="7" t="s">
        <v>60</v>
      </c>
      <c r="B4" s="48">
        <v>102</v>
      </c>
      <c r="C4" s="27"/>
      <c r="D4" s="13">
        <f aca="true" t="shared" si="0" ref="D4:D12">C4/B4</f>
        <v>0</v>
      </c>
      <c r="E4" s="7"/>
      <c r="F4" s="13" t="e">
        <f aca="true" t="shared" si="1" ref="F4:F12">E4/C4</f>
        <v>#DIV/0!</v>
      </c>
      <c r="G4" s="29"/>
      <c r="H4" s="34" t="e">
        <f aca="true" t="shared" si="2" ref="H4:H12">G4/E4</f>
        <v>#DIV/0!</v>
      </c>
      <c r="I4" s="125">
        <v>11</v>
      </c>
      <c r="J4" s="35">
        <f>+G4-I4</f>
        <v>-11</v>
      </c>
      <c r="K4" s="29"/>
      <c r="L4" s="34" t="e">
        <f>K4/E4</f>
        <v>#DIV/0!</v>
      </c>
      <c r="M4" s="125">
        <v>41</v>
      </c>
      <c r="N4" s="35">
        <f>+K4-M4</f>
        <v>-41</v>
      </c>
      <c r="O4" s="44" t="e">
        <f>+H4+L4</f>
        <v>#DIV/0!</v>
      </c>
    </row>
    <row r="5" spans="1:15" ht="35.25" customHeight="1">
      <c r="A5" s="8" t="s">
        <v>58</v>
      </c>
      <c r="B5" s="50">
        <v>145</v>
      </c>
      <c r="C5" s="27"/>
      <c r="D5" s="13">
        <f t="shared" si="0"/>
        <v>0</v>
      </c>
      <c r="E5" s="7"/>
      <c r="F5" s="13" t="e">
        <f t="shared" si="1"/>
        <v>#DIV/0!</v>
      </c>
      <c r="G5" s="22"/>
      <c r="H5" s="34" t="e">
        <f t="shared" si="2"/>
        <v>#DIV/0!</v>
      </c>
      <c r="I5" s="125">
        <v>27</v>
      </c>
      <c r="J5" s="35">
        <f aca="true" t="shared" si="3" ref="J5:J12">+G5-I5</f>
        <v>-27</v>
      </c>
      <c r="K5" s="22"/>
      <c r="L5" s="34" t="e">
        <f aca="true" t="shared" si="4" ref="L5:L12">K5/E5</f>
        <v>#DIV/0!</v>
      </c>
      <c r="M5" s="125">
        <v>29</v>
      </c>
      <c r="N5" s="35">
        <f aca="true" t="shared" si="5" ref="N5:N12">+K5-M5</f>
        <v>-29</v>
      </c>
      <c r="O5" s="44" t="e">
        <f aca="true" t="shared" si="6" ref="O5:O27">+H5+L5</f>
        <v>#DIV/0!</v>
      </c>
    </row>
    <row r="6" spans="1:15" ht="35.25" customHeight="1">
      <c r="A6" s="9" t="s">
        <v>107</v>
      </c>
      <c r="B6" s="49">
        <v>85</v>
      </c>
      <c r="C6" s="27"/>
      <c r="D6" s="13">
        <f t="shared" si="0"/>
        <v>0</v>
      </c>
      <c r="E6" s="7"/>
      <c r="F6" s="13" t="e">
        <f t="shared" si="1"/>
        <v>#DIV/0!</v>
      </c>
      <c r="G6" s="22"/>
      <c r="H6" s="34" t="e">
        <f t="shared" si="2"/>
        <v>#DIV/0!</v>
      </c>
      <c r="I6" s="125">
        <v>19</v>
      </c>
      <c r="J6" s="35">
        <f t="shared" si="3"/>
        <v>-19</v>
      </c>
      <c r="K6" s="22"/>
      <c r="L6" s="34" t="e">
        <f t="shared" si="4"/>
        <v>#DIV/0!</v>
      </c>
      <c r="M6" s="125">
        <v>11</v>
      </c>
      <c r="N6" s="35">
        <f t="shared" si="5"/>
        <v>-11</v>
      </c>
      <c r="O6" s="44" t="e">
        <f t="shared" si="6"/>
        <v>#DIV/0!</v>
      </c>
    </row>
    <row r="7" spans="1:15" ht="35.25" customHeight="1">
      <c r="A7" s="10" t="s">
        <v>59</v>
      </c>
      <c r="B7" s="12">
        <v>154</v>
      </c>
      <c r="C7" s="27"/>
      <c r="D7" s="13">
        <f t="shared" si="0"/>
        <v>0</v>
      </c>
      <c r="E7" s="7"/>
      <c r="F7" s="13" t="e">
        <f t="shared" si="1"/>
        <v>#DIV/0!</v>
      </c>
      <c r="G7" s="22"/>
      <c r="H7" s="34" t="e">
        <f t="shared" si="2"/>
        <v>#DIV/0!</v>
      </c>
      <c r="I7" s="125">
        <v>34</v>
      </c>
      <c r="J7" s="35">
        <f t="shared" si="3"/>
        <v>-34</v>
      </c>
      <c r="K7" s="22"/>
      <c r="L7" s="34" t="e">
        <f t="shared" si="4"/>
        <v>#DIV/0!</v>
      </c>
      <c r="M7" s="125">
        <v>46</v>
      </c>
      <c r="N7" s="35">
        <f t="shared" si="5"/>
        <v>-46</v>
      </c>
      <c r="O7" s="44" t="e">
        <f t="shared" si="6"/>
        <v>#DIV/0!</v>
      </c>
    </row>
    <row r="8" spans="1:15" ht="35.25" customHeight="1">
      <c r="A8" s="11" t="s">
        <v>61</v>
      </c>
      <c r="B8" s="25">
        <v>96</v>
      </c>
      <c r="C8" s="27"/>
      <c r="D8" s="13">
        <f t="shared" si="0"/>
        <v>0</v>
      </c>
      <c r="E8" s="7"/>
      <c r="F8" s="13" t="e">
        <f t="shared" si="1"/>
        <v>#DIV/0!</v>
      </c>
      <c r="G8" s="22"/>
      <c r="H8" s="34" t="e">
        <f t="shared" si="2"/>
        <v>#DIV/0!</v>
      </c>
      <c r="I8" s="125">
        <v>29</v>
      </c>
      <c r="J8" s="35">
        <f t="shared" si="3"/>
        <v>-29</v>
      </c>
      <c r="K8" s="22"/>
      <c r="L8" s="34" t="e">
        <f t="shared" si="4"/>
        <v>#DIV/0!</v>
      </c>
      <c r="M8" s="125">
        <v>14</v>
      </c>
      <c r="N8" s="35">
        <f t="shared" si="5"/>
        <v>-14</v>
      </c>
      <c r="O8" s="44" t="e">
        <f t="shared" si="6"/>
        <v>#DIV/0!</v>
      </c>
    </row>
    <row r="9" spans="1:15" ht="35.25" customHeight="1">
      <c r="A9" s="11" t="s">
        <v>62</v>
      </c>
      <c r="B9" s="12">
        <v>193</v>
      </c>
      <c r="C9" s="27"/>
      <c r="D9" s="13">
        <f t="shared" si="0"/>
        <v>0</v>
      </c>
      <c r="E9" s="7"/>
      <c r="F9" s="13" t="e">
        <f t="shared" si="1"/>
        <v>#DIV/0!</v>
      </c>
      <c r="G9" s="22"/>
      <c r="H9" s="34" t="e">
        <f t="shared" si="2"/>
        <v>#DIV/0!</v>
      </c>
      <c r="I9" s="125">
        <v>23</v>
      </c>
      <c r="J9" s="35">
        <f t="shared" si="3"/>
        <v>-23</v>
      </c>
      <c r="K9" s="22"/>
      <c r="L9" s="34" t="e">
        <f t="shared" si="4"/>
        <v>#DIV/0!</v>
      </c>
      <c r="M9" s="125">
        <v>74</v>
      </c>
      <c r="N9" s="35">
        <f t="shared" si="5"/>
        <v>-74</v>
      </c>
      <c r="O9" s="44" t="e">
        <f t="shared" si="6"/>
        <v>#DIV/0!</v>
      </c>
    </row>
    <row r="10" spans="1:15" ht="35.25" customHeight="1">
      <c r="A10" s="11" t="s">
        <v>63</v>
      </c>
      <c r="B10" s="25">
        <v>348</v>
      </c>
      <c r="C10" s="27"/>
      <c r="D10" s="13">
        <f t="shared" si="0"/>
        <v>0</v>
      </c>
      <c r="E10" s="7"/>
      <c r="F10" s="13" t="e">
        <f t="shared" si="1"/>
        <v>#DIV/0!</v>
      </c>
      <c r="G10" s="22"/>
      <c r="H10" s="34" t="e">
        <f t="shared" si="2"/>
        <v>#DIV/0!</v>
      </c>
      <c r="I10" s="125">
        <v>83</v>
      </c>
      <c r="J10" s="35">
        <f t="shared" si="3"/>
        <v>-83</v>
      </c>
      <c r="K10" s="22"/>
      <c r="L10" s="34" t="e">
        <f t="shared" si="4"/>
        <v>#DIV/0!</v>
      </c>
      <c r="M10" s="125">
        <v>70</v>
      </c>
      <c r="N10" s="35">
        <f t="shared" si="5"/>
        <v>-70</v>
      </c>
      <c r="O10" s="44" t="e">
        <f t="shared" si="6"/>
        <v>#DIV/0!</v>
      </c>
    </row>
    <row r="11" spans="1:15" ht="35.25" customHeight="1">
      <c r="A11" s="11" t="s">
        <v>64</v>
      </c>
      <c r="B11" s="12">
        <v>204</v>
      </c>
      <c r="C11" s="27"/>
      <c r="D11" s="13">
        <f t="shared" si="0"/>
        <v>0</v>
      </c>
      <c r="E11" s="2"/>
      <c r="F11" s="13" t="e">
        <f t="shared" si="1"/>
        <v>#DIV/0!</v>
      </c>
      <c r="G11" s="21"/>
      <c r="H11" s="34" t="e">
        <f t="shared" si="2"/>
        <v>#DIV/0!</v>
      </c>
      <c r="I11" s="125">
        <v>22</v>
      </c>
      <c r="J11" s="35">
        <f t="shared" si="3"/>
        <v>-22</v>
      </c>
      <c r="K11" s="21"/>
      <c r="L11" s="34" t="e">
        <f t="shared" si="4"/>
        <v>#DIV/0!</v>
      </c>
      <c r="M11" s="125">
        <v>68</v>
      </c>
      <c r="N11" s="35">
        <f t="shared" si="5"/>
        <v>-68</v>
      </c>
      <c r="O11" s="44" t="e">
        <f t="shared" si="6"/>
        <v>#DIV/0!</v>
      </c>
    </row>
    <row r="12" spans="1:15" ht="35.25" customHeight="1">
      <c r="A12" s="11" t="s">
        <v>65</v>
      </c>
      <c r="B12" s="25">
        <v>164</v>
      </c>
      <c r="C12" s="27"/>
      <c r="D12" s="13">
        <f t="shared" si="0"/>
        <v>0</v>
      </c>
      <c r="E12" s="7"/>
      <c r="F12" s="13" t="e">
        <f t="shared" si="1"/>
        <v>#DIV/0!</v>
      </c>
      <c r="G12" s="22"/>
      <c r="H12" s="34" t="e">
        <f t="shared" si="2"/>
        <v>#DIV/0!</v>
      </c>
      <c r="I12" s="125">
        <v>36</v>
      </c>
      <c r="J12" s="35">
        <f t="shared" si="3"/>
        <v>-36</v>
      </c>
      <c r="K12" s="22"/>
      <c r="L12" s="34" t="e">
        <f t="shared" si="4"/>
        <v>#DIV/0!</v>
      </c>
      <c r="M12" s="125">
        <v>39</v>
      </c>
      <c r="N12" s="35">
        <f t="shared" si="5"/>
        <v>-39</v>
      </c>
      <c r="O12" s="44" t="e">
        <f t="shared" si="6"/>
        <v>#DIV/0!</v>
      </c>
    </row>
    <row r="13" spans="1:15" ht="35.25" customHeight="1">
      <c r="A13" s="9" t="s">
        <v>66</v>
      </c>
      <c r="B13" s="49">
        <v>340</v>
      </c>
      <c r="C13" s="27"/>
      <c r="D13" s="13">
        <f aca="true" t="shared" si="7" ref="D13:D23">C13/B13</f>
        <v>0</v>
      </c>
      <c r="E13" s="7"/>
      <c r="F13" s="13" t="e">
        <f aca="true" t="shared" si="8" ref="F13:F23">E13/C13</f>
        <v>#DIV/0!</v>
      </c>
      <c r="G13" s="22"/>
      <c r="H13" s="34" t="e">
        <f aca="true" t="shared" si="9" ref="H13:H23">G13/E13</f>
        <v>#DIV/0!</v>
      </c>
      <c r="I13" s="125">
        <v>60</v>
      </c>
      <c r="J13" s="35">
        <f aca="true" t="shared" si="10" ref="J13:J23">+G13-I13</f>
        <v>-60</v>
      </c>
      <c r="K13" s="22"/>
      <c r="L13" s="34" t="e">
        <f aca="true" t="shared" si="11" ref="L13:L23">K13/E13</f>
        <v>#DIV/0!</v>
      </c>
      <c r="M13" s="125">
        <v>82</v>
      </c>
      <c r="N13" s="35">
        <f aca="true" t="shared" si="12" ref="N13:N23">+K13-M13</f>
        <v>-82</v>
      </c>
      <c r="O13" s="44" t="e">
        <f t="shared" si="6"/>
        <v>#DIV/0!</v>
      </c>
    </row>
    <row r="14" spans="1:15" ht="35.25" customHeight="1">
      <c r="A14" s="10" t="s">
        <v>108</v>
      </c>
      <c r="B14" s="12">
        <v>132</v>
      </c>
      <c r="C14" s="27"/>
      <c r="D14" s="13">
        <f t="shared" si="7"/>
        <v>0</v>
      </c>
      <c r="E14" s="7"/>
      <c r="F14" s="13" t="e">
        <f t="shared" si="8"/>
        <v>#DIV/0!</v>
      </c>
      <c r="G14" s="22"/>
      <c r="H14" s="34" t="e">
        <f t="shared" si="9"/>
        <v>#DIV/0!</v>
      </c>
      <c r="I14" s="125">
        <v>29</v>
      </c>
      <c r="J14" s="35">
        <f t="shared" si="10"/>
        <v>-29</v>
      </c>
      <c r="K14" s="22"/>
      <c r="L14" s="34" t="e">
        <f t="shared" si="11"/>
        <v>#DIV/0!</v>
      </c>
      <c r="M14" s="125">
        <v>30</v>
      </c>
      <c r="N14" s="35">
        <f t="shared" si="12"/>
        <v>-30</v>
      </c>
      <c r="O14" s="44" t="e">
        <f t="shared" si="6"/>
        <v>#DIV/0!</v>
      </c>
    </row>
    <row r="15" spans="1:15" ht="35.25" customHeight="1">
      <c r="A15" s="11" t="s">
        <v>67</v>
      </c>
      <c r="B15" s="25">
        <v>84</v>
      </c>
      <c r="C15" s="27"/>
      <c r="D15" s="13">
        <f t="shared" si="7"/>
        <v>0</v>
      </c>
      <c r="E15" s="7"/>
      <c r="F15" s="13" t="e">
        <f t="shared" si="8"/>
        <v>#DIV/0!</v>
      </c>
      <c r="G15" s="22"/>
      <c r="H15" s="34" t="e">
        <f t="shared" si="9"/>
        <v>#DIV/0!</v>
      </c>
      <c r="I15" s="125">
        <v>26</v>
      </c>
      <c r="J15" s="35">
        <f t="shared" si="10"/>
        <v>-26</v>
      </c>
      <c r="K15" s="22"/>
      <c r="L15" s="34" t="e">
        <f t="shared" si="11"/>
        <v>#DIV/0!</v>
      </c>
      <c r="M15" s="125">
        <v>23</v>
      </c>
      <c r="N15" s="35">
        <f t="shared" si="12"/>
        <v>-23</v>
      </c>
      <c r="O15" s="44" t="e">
        <f t="shared" si="6"/>
        <v>#DIV/0!</v>
      </c>
    </row>
    <row r="16" spans="1:15" ht="35.25" customHeight="1">
      <c r="A16" s="11" t="s">
        <v>68</v>
      </c>
      <c r="B16" s="12">
        <v>113</v>
      </c>
      <c r="C16" s="27"/>
      <c r="D16" s="13">
        <f t="shared" si="7"/>
        <v>0</v>
      </c>
      <c r="E16" s="7"/>
      <c r="F16" s="13" t="e">
        <f t="shared" si="8"/>
        <v>#DIV/0!</v>
      </c>
      <c r="G16" s="22"/>
      <c r="H16" s="34" t="e">
        <f t="shared" si="9"/>
        <v>#DIV/0!</v>
      </c>
      <c r="I16" s="125">
        <v>19</v>
      </c>
      <c r="J16" s="35">
        <f t="shared" si="10"/>
        <v>-19</v>
      </c>
      <c r="K16" s="22"/>
      <c r="L16" s="34" t="e">
        <f t="shared" si="11"/>
        <v>#DIV/0!</v>
      </c>
      <c r="M16" s="125">
        <v>22</v>
      </c>
      <c r="N16" s="35">
        <f t="shared" si="12"/>
        <v>-22</v>
      </c>
      <c r="O16" s="44" t="e">
        <f t="shared" si="6"/>
        <v>#DIV/0!</v>
      </c>
    </row>
    <row r="17" spans="1:15" ht="35.25" customHeight="1">
      <c r="A17" s="11" t="s">
        <v>69</v>
      </c>
      <c r="B17" s="25">
        <v>250</v>
      </c>
      <c r="C17" s="27"/>
      <c r="D17" s="13">
        <f t="shared" si="7"/>
        <v>0</v>
      </c>
      <c r="E17" s="7"/>
      <c r="F17" s="13" t="e">
        <f t="shared" si="8"/>
        <v>#DIV/0!</v>
      </c>
      <c r="G17" s="22"/>
      <c r="H17" s="34" t="e">
        <f t="shared" si="9"/>
        <v>#DIV/0!</v>
      </c>
      <c r="I17" s="125">
        <v>37</v>
      </c>
      <c r="J17" s="35">
        <f t="shared" si="10"/>
        <v>-37</v>
      </c>
      <c r="K17" s="22"/>
      <c r="L17" s="34" t="e">
        <f t="shared" si="11"/>
        <v>#DIV/0!</v>
      </c>
      <c r="M17" s="125">
        <v>43</v>
      </c>
      <c r="N17" s="35">
        <f t="shared" si="12"/>
        <v>-43</v>
      </c>
      <c r="O17" s="44" t="e">
        <f t="shared" si="6"/>
        <v>#DIV/0!</v>
      </c>
    </row>
    <row r="18" spans="1:15" ht="35.25" customHeight="1">
      <c r="A18" s="11" t="s">
        <v>135</v>
      </c>
      <c r="B18" s="12">
        <v>101</v>
      </c>
      <c r="C18" s="27"/>
      <c r="D18" s="13">
        <f>C18/B18</f>
        <v>0</v>
      </c>
      <c r="E18" s="2"/>
      <c r="F18" s="13" t="e">
        <f>E18/C18</f>
        <v>#DIV/0!</v>
      </c>
      <c r="G18" s="21"/>
      <c r="H18" s="34" t="e">
        <f>G18/E18</f>
        <v>#DIV/0!</v>
      </c>
      <c r="I18" s="125">
        <v>15</v>
      </c>
      <c r="J18" s="35">
        <f>+G18-I18</f>
        <v>-15</v>
      </c>
      <c r="K18" s="21"/>
      <c r="L18" s="34" t="e">
        <f>K18/E18</f>
        <v>#DIV/0!</v>
      </c>
      <c r="M18" s="125">
        <v>27</v>
      </c>
      <c r="N18" s="35">
        <f>+K18-M18</f>
        <v>-27</v>
      </c>
      <c r="O18" s="44" t="e">
        <f t="shared" si="6"/>
        <v>#DIV/0!</v>
      </c>
    </row>
    <row r="19" spans="1:15" ht="35.25" customHeight="1">
      <c r="A19" s="11" t="s">
        <v>29</v>
      </c>
      <c r="B19" s="25">
        <v>744</v>
      </c>
      <c r="C19" s="27"/>
      <c r="D19" s="13">
        <f t="shared" si="7"/>
        <v>0</v>
      </c>
      <c r="E19" s="7"/>
      <c r="F19" s="13" t="e">
        <f t="shared" si="8"/>
        <v>#DIV/0!</v>
      </c>
      <c r="G19" s="22"/>
      <c r="H19" s="34" t="e">
        <f t="shared" si="9"/>
        <v>#DIV/0!</v>
      </c>
      <c r="I19" s="125">
        <v>160</v>
      </c>
      <c r="J19" s="35">
        <f t="shared" si="10"/>
        <v>-160</v>
      </c>
      <c r="K19" s="22"/>
      <c r="L19" s="34" t="e">
        <f t="shared" si="11"/>
        <v>#DIV/0!</v>
      </c>
      <c r="M19" s="125">
        <v>109</v>
      </c>
      <c r="N19" s="35">
        <f t="shared" si="12"/>
        <v>-109</v>
      </c>
      <c r="O19" s="44" t="e">
        <f t="shared" si="6"/>
        <v>#DIV/0!</v>
      </c>
    </row>
    <row r="20" spans="1:15" ht="35.25" customHeight="1">
      <c r="A20" s="11" t="s">
        <v>70</v>
      </c>
      <c r="B20" s="25">
        <v>183</v>
      </c>
      <c r="C20" s="27"/>
      <c r="D20" s="13">
        <f t="shared" si="7"/>
        <v>0</v>
      </c>
      <c r="E20" s="7"/>
      <c r="F20" s="13" t="e">
        <f t="shared" si="8"/>
        <v>#DIV/0!</v>
      </c>
      <c r="G20" s="22"/>
      <c r="H20" s="34" t="e">
        <f t="shared" si="9"/>
        <v>#DIV/0!</v>
      </c>
      <c r="I20" s="125">
        <v>26</v>
      </c>
      <c r="J20" s="35">
        <f t="shared" si="10"/>
        <v>-26</v>
      </c>
      <c r="K20" s="22"/>
      <c r="L20" s="34" t="e">
        <f t="shared" si="11"/>
        <v>#DIV/0!</v>
      </c>
      <c r="M20" s="125">
        <v>81</v>
      </c>
      <c r="N20" s="35">
        <f t="shared" si="12"/>
        <v>-81</v>
      </c>
      <c r="O20" s="44" t="e">
        <f t="shared" si="6"/>
        <v>#DIV/0!</v>
      </c>
    </row>
    <row r="21" spans="1:15" ht="35.25" customHeight="1">
      <c r="A21" s="11" t="s">
        <v>71</v>
      </c>
      <c r="B21" s="25">
        <v>227</v>
      </c>
      <c r="C21" s="27"/>
      <c r="D21" s="13">
        <f t="shared" si="7"/>
        <v>0</v>
      </c>
      <c r="E21" s="7"/>
      <c r="F21" s="13" t="e">
        <f t="shared" si="8"/>
        <v>#DIV/0!</v>
      </c>
      <c r="G21" s="22"/>
      <c r="H21" s="34" t="e">
        <f t="shared" si="9"/>
        <v>#DIV/0!</v>
      </c>
      <c r="I21" s="125">
        <v>44</v>
      </c>
      <c r="J21" s="35">
        <f t="shared" si="10"/>
        <v>-44</v>
      </c>
      <c r="K21" s="22"/>
      <c r="L21" s="34" t="e">
        <f t="shared" si="11"/>
        <v>#DIV/0!</v>
      </c>
      <c r="M21" s="125">
        <v>50</v>
      </c>
      <c r="N21" s="35">
        <f t="shared" si="12"/>
        <v>-50</v>
      </c>
      <c r="O21" s="44" t="e">
        <f t="shared" si="6"/>
        <v>#DIV/0!</v>
      </c>
    </row>
    <row r="22" spans="1:15" ht="35.25" customHeight="1">
      <c r="A22" s="11" t="s">
        <v>72</v>
      </c>
      <c r="B22" s="25">
        <v>150</v>
      </c>
      <c r="C22" s="27"/>
      <c r="D22" s="13">
        <f>C22/B22</f>
        <v>0</v>
      </c>
      <c r="E22" s="7"/>
      <c r="F22" s="13" t="e">
        <f>E22/C22</f>
        <v>#DIV/0!</v>
      </c>
      <c r="G22" s="22"/>
      <c r="H22" s="34" t="e">
        <f>G22/E22</f>
        <v>#DIV/0!</v>
      </c>
      <c r="I22" s="125">
        <v>40</v>
      </c>
      <c r="J22" s="35">
        <f>+G22-I22</f>
        <v>-40</v>
      </c>
      <c r="K22" s="22"/>
      <c r="L22" s="34" t="e">
        <f>K22/E22</f>
        <v>#DIV/0!</v>
      </c>
      <c r="M22" s="125">
        <v>39</v>
      </c>
      <c r="N22" s="35">
        <f>+K22-M22</f>
        <v>-39</v>
      </c>
      <c r="O22" s="44" t="e">
        <f t="shared" si="6"/>
        <v>#DIV/0!</v>
      </c>
    </row>
    <row r="23" spans="1:15" ht="35.25" customHeight="1">
      <c r="A23" s="11" t="s">
        <v>73</v>
      </c>
      <c r="B23" s="25">
        <v>200</v>
      </c>
      <c r="C23" s="27"/>
      <c r="D23" s="13">
        <f t="shared" si="7"/>
        <v>0</v>
      </c>
      <c r="E23" s="7"/>
      <c r="F23" s="13" t="e">
        <f t="shared" si="8"/>
        <v>#DIV/0!</v>
      </c>
      <c r="G23" s="22"/>
      <c r="H23" s="34" t="e">
        <f t="shared" si="9"/>
        <v>#DIV/0!</v>
      </c>
      <c r="I23" s="125">
        <v>30</v>
      </c>
      <c r="J23" s="35">
        <f t="shared" si="10"/>
        <v>-30</v>
      </c>
      <c r="K23" s="22"/>
      <c r="L23" s="34" t="e">
        <f t="shared" si="11"/>
        <v>#DIV/0!</v>
      </c>
      <c r="M23" s="125">
        <v>43</v>
      </c>
      <c r="N23" s="35">
        <f t="shared" si="12"/>
        <v>-43</v>
      </c>
      <c r="O23" s="44" t="e">
        <f t="shared" si="6"/>
        <v>#DIV/0!</v>
      </c>
    </row>
    <row r="24" spans="1:15" ht="35.25" customHeight="1">
      <c r="A24" s="11" t="s">
        <v>74</v>
      </c>
      <c r="B24" s="25">
        <v>263</v>
      </c>
      <c r="C24" s="27"/>
      <c r="D24" s="13">
        <f>C24/B24</f>
        <v>0</v>
      </c>
      <c r="E24" s="7"/>
      <c r="F24" s="13" t="e">
        <f>E24/C24</f>
        <v>#DIV/0!</v>
      </c>
      <c r="G24" s="22"/>
      <c r="H24" s="34" t="e">
        <f>G24/E24</f>
        <v>#DIV/0!</v>
      </c>
      <c r="I24" s="125">
        <v>57</v>
      </c>
      <c r="J24" s="35">
        <f>+G24-I24</f>
        <v>-57</v>
      </c>
      <c r="K24" s="22"/>
      <c r="L24" s="34" t="e">
        <f>K24/E24</f>
        <v>#DIV/0!</v>
      </c>
      <c r="M24" s="125">
        <v>68</v>
      </c>
      <c r="N24" s="35">
        <f>+K24-M24</f>
        <v>-68</v>
      </c>
      <c r="O24" s="44" t="e">
        <f t="shared" si="6"/>
        <v>#DIV/0!</v>
      </c>
    </row>
    <row r="25" spans="1:15" ht="35.25" customHeight="1">
      <c r="A25" s="11" t="s">
        <v>75</v>
      </c>
      <c r="B25" s="25">
        <v>267</v>
      </c>
      <c r="C25" s="27">
        <v>172</v>
      </c>
      <c r="D25" s="13">
        <f>C25/B25</f>
        <v>0.6441947565543071</v>
      </c>
      <c r="E25" s="7">
        <f>86+86</f>
        <v>172</v>
      </c>
      <c r="F25" s="13">
        <f>E25/C25</f>
        <v>1</v>
      </c>
      <c r="G25" s="22">
        <v>86</v>
      </c>
      <c r="H25" s="34">
        <f>G25/E25</f>
        <v>0.5</v>
      </c>
      <c r="I25" s="125">
        <v>73</v>
      </c>
      <c r="J25" s="35">
        <f>+G25-I25</f>
        <v>13</v>
      </c>
      <c r="K25" s="22">
        <v>86</v>
      </c>
      <c r="L25" s="34">
        <f>K25/E25</f>
        <v>0.5</v>
      </c>
      <c r="M25" s="125">
        <v>53</v>
      </c>
      <c r="N25" s="35">
        <f>+K25-M25</f>
        <v>33</v>
      </c>
      <c r="O25" s="44">
        <f t="shared" si="6"/>
        <v>1</v>
      </c>
    </row>
    <row r="26" spans="1:15" ht="35.25" customHeight="1">
      <c r="A26" s="11" t="s">
        <v>109</v>
      </c>
      <c r="B26" s="25">
        <v>129</v>
      </c>
      <c r="C26" s="27"/>
      <c r="D26" s="13">
        <f>C26/B26</f>
        <v>0</v>
      </c>
      <c r="E26" s="7"/>
      <c r="F26" s="13" t="e">
        <f>E26/C26</f>
        <v>#DIV/0!</v>
      </c>
      <c r="G26" s="22"/>
      <c r="H26" s="34" t="e">
        <f>G26/E26</f>
        <v>#DIV/0!</v>
      </c>
      <c r="I26" s="125">
        <v>25</v>
      </c>
      <c r="J26" s="35">
        <f>+G26-I26</f>
        <v>-25</v>
      </c>
      <c r="K26" s="22"/>
      <c r="L26" s="34" t="e">
        <f>K26/E26</f>
        <v>#DIV/0!</v>
      </c>
      <c r="M26" s="125">
        <v>41</v>
      </c>
      <c r="N26" s="35">
        <f>+K26-M26</f>
        <v>-41</v>
      </c>
      <c r="O26" s="44" t="e">
        <f t="shared" si="6"/>
        <v>#DIV/0!</v>
      </c>
    </row>
    <row r="27" spans="1:15" ht="35.25" customHeight="1">
      <c r="A27" s="51" t="s">
        <v>3</v>
      </c>
      <c r="B27" s="2">
        <f>SUM(B4:B26)</f>
        <v>4674</v>
      </c>
      <c r="C27" s="27">
        <f>SUM(C4:C26)</f>
        <v>172</v>
      </c>
      <c r="D27" s="19">
        <f>C27/B27</f>
        <v>0.036799315361574665</v>
      </c>
      <c r="E27" s="7">
        <f>SUM(E4:E26)</f>
        <v>172</v>
      </c>
      <c r="F27" s="20">
        <f>E27/C27</f>
        <v>1</v>
      </c>
      <c r="G27" s="24">
        <f>SUM(G4:G26)</f>
        <v>86</v>
      </c>
      <c r="H27" s="33">
        <f>G27/E27</f>
        <v>0.5</v>
      </c>
      <c r="I27" s="125">
        <f>SUM(I4:I26)</f>
        <v>925</v>
      </c>
      <c r="J27" s="36">
        <f>SUM(J4:J26)</f>
        <v>-839</v>
      </c>
      <c r="K27" s="24">
        <f>SUM(K4:K26)</f>
        <v>86</v>
      </c>
      <c r="L27" s="33">
        <f>K27/E27</f>
        <v>0.5</v>
      </c>
      <c r="M27" s="125">
        <f>SUM(M4:M26)</f>
        <v>1103</v>
      </c>
      <c r="N27" s="36">
        <f>SUM(N4:N26)</f>
        <v>-1017</v>
      </c>
      <c r="O27" s="44">
        <f t="shared" si="6"/>
        <v>1</v>
      </c>
    </row>
    <row r="28" spans="1:14" ht="12.75">
      <c r="A28" s="5"/>
      <c r="B28" s="5"/>
      <c r="C28" s="14"/>
      <c r="D28" s="14"/>
      <c r="E28" s="14"/>
      <c r="F28" s="14"/>
      <c r="G28" s="14"/>
      <c r="H28" s="14"/>
      <c r="I28" s="126"/>
      <c r="J28" s="14"/>
      <c r="K28" s="14"/>
      <c r="L28" s="14"/>
      <c r="M28" s="126"/>
      <c r="N28" s="14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39" right="0.15" top="0.76" bottom="0.63" header="0.5118110236220472" footer="0.5118110236220472"/>
  <pageSetup fitToHeight="1" fitToWidth="1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O4" sqref="O4:O14"/>
    </sheetView>
  </sheetViews>
  <sheetFormatPr defaultColWidth="11.421875" defaultRowHeight="12.75"/>
  <cols>
    <col min="1" max="1" width="21.00390625" style="6" customWidth="1"/>
    <col min="2" max="2" width="13.28125" style="6" customWidth="1"/>
    <col min="3" max="3" width="12.140625" style="6" customWidth="1"/>
    <col min="4" max="4" width="12.00390625" style="6" customWidth="1"/>
    <col min="5" max="5" width="12.28125" style="6" customWidth="1"/>
    <col min="6" max="6" width="9.00390625" style="6" customWidth="1"/>
    <col min="7" max="7" width="11.8515625" style="6" customWidth="1"/>
    <col min="8" max="8" width="10.00390625" style="6" customWidth="1"/>
    <col min="9" max="9" width="10.140625" style="132" customWidth="1"/>
    <col min="10" max="10" width="9.57421875" style="6" customWidth="1"/>
    <col min="11" max="11" width="10.8515625" style="6" customWidth="1"/>
    <col min="12" max="12" width="9.421875" style="6" customWidth="1"/>
    <col min="13" max="13" width="10.7109375" style="132" customWidth="1"/>
    <col min="14" max="14" width="10.28125" style="6" customWidth="1"/>
    <col min="15" max="15" width="10.140625" style="6" customWidth="1"/>
    <col min="16" max="16384" width="11.421875" style="6" customWidth="1"/>
  </cols>
  <sheetData>
    <row r="1" spans="1:15" s="42" customFormat="1" ht="30" customHeight="1">
      <c r="A1" s="37"/>
      <c r="B1" s="38" t="s">
        <v>4</v>
      </c>
      <c r="C1" s="39" t="s">
        <v>5</v>
      </c>
      <c r="D1" s="40"/>
      <c r="E1" s="41" t="s">
        <v>8</v>
      </c>
      <c r="F1" s="40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43" t="s">
        <v>94</v>
      </c>
    </row>
    <row r="2" spans="1:14" ht="30" customHeight="1">
      <c r="A2" s="15"/>
      <c r="B2" s="16"/>
      <c r="C2" s="26"/>
      <c r="D2" s="18"/>
      <c r="E2" s="17"/>
      <c r="F2" s="18"/>
      <c r="G2" s="169" t="s">
        <v>90</v>
      </c>
      <c r="H2" s="170"/>
      <c r="I2" s="128" t="s">
        <v>91</v>
      </c>
      <c r="J2" s="28" t="s">
        <v>92</v>
      </c>
      <c r="K2" s="169" t="s">
        <v>90</v>
      </c>
      <c r="L2" s="170"/>
      <c r="M2" s="128" t="s">
        <v>91</v>
      </c>
      <c r="N2" s="28" t="s">
        <v>92</v>
      </c>
    </row>
    <row r="3" spans="1:14" ht="35.25" customHeight="1">
      <c r="A3" s="1"/>
      <c r="B3" s="2"/>
      <c r="C3" s="27"/>
      <c r="D3" s="3" t="s">
        <v>7</v>
      </c>
      <c r="E3" s="4" t="s">
        <v>6</v>
      </c>
      <c r="F3" s="3" t="s">
        <v>7</v>
      </c>
      <c r="G3" s="30" t="s">
        <v>6</v>
      </c>
      <c r="H3" s="32" t="s">
        <v>7</v>
      </c>
      <c r="I3" s="129" t="s">
        <v>6</v>
      </c>
      <c r="J3" s="31" t="s">
        <v>6</v>
      </c>
      <c r="K3" s="30" t="s">
        <v>6</v>
      </c>
      <c r="L3" s="32" t="s">
        <v>7</v>
      </c>
      <c r="M3" s="125" t="s">
        <v>6</v>
      </c>
      <c r="N3" s="31" t="s">
        <v>6</v>
      </c>
    </row>
    <row r="4" spans="1:15" ht="35.25" customHeight="1">
      <c r="A4" s="7" t="s">
        <v>30</v>
      </c>
      <c r="B4" s="48">
        <v>1898</v>
      </c>
      <c r="C4" s="27"/>
      <c r="D4" s="13">
        <f aca="true" t="shared" si="0" ref="D4:D13">C4/B4</f>
        <v>0</v>
      </c>
      <c r="E4" s="7"/>
      <c r="F4" s="13" t="e">
        <f aca="true" t="shared" si="1" ref="F4:F13">E4/C4</f>
        <v>#DIV/0!</v>
      </c>
      <c r="G4" s="29"/>
      <c r="H4" s="34" t="e">
        <f aca="true" t="shared" si="2" ref="H4:H13">G4/E4</f>
        <v>#DIV/0!</v>
      </c>
      <c r="I4" s="125">
        <v>604</v>
      </c>
      <c r="J4" s="35">
        <f>+G4-I4</f>
        <v>-604</v>
      </c>
      <c r="K4" s="29"/>
      <c r="L4" s="34" t="e">
        <f>K4/E4</f>
        <v>#DIV/0!</v>
      </c>
      <c r="M4" s="125">
        <v>194</v>
      </c>
      <c r="N4" s="35">
        <f>+K4-M4</f>
        <v>-194</v>
      </c>
      <c r="O4" s="44" t="e">
        <f>+H4+L4</f>
        <v>#DIV/0!</v>
      </c>
    </row>
    <row r="5" spans="1:15" ht="35.25" customHeight="1">
      <c r="A5" s="8" t="s">
        <v>76</v>
      </c>
      <c r="B5" s="50">
        <v>242</v>
      </c>
      <c r="C5" s="27"/>
      <c r="D5" s="13">
        <f t="shared" si="0"/>
        <v>0</v>
      </c>
      <c r="E5" s="7"/>
      <c r="F5" s="13" t="e">
        <f t="shared" si="1"/>
        <v>#DIV/0!</v>
      </c>
      <c r="G5" s="22"/>
      <c r="H5" s="34" t="e">
        <f t="shared" si="2"/>
        <v>#DIV/0!</v>
      </c>
      <c r="I5" s="125">
        <v>58</v>
      </c>
      <c r="J5" s="35">
        <f aca="true" t="shared" si="3" ref="J5:J13">+G5-I5</f>
        <v>-58</v>
      </c>
      <c r="K5" s="22"/>
      <c r="L5" s="34" t="e">
        <f aca="true" t="shared" si="4" ref="L5:L13">K5/E5</f>
        <v>#DIV/0!</v>
      </c>
      <c r="M5" s="125">
        <v>42</v>
      </c>
      <c r="N5" s="35">
        <f aca="true" t="shared" si="5" ref="N5:N13">+K5-M5</f>
        <v>-42</v>
      </c>
      <c r="O5" s="44" t="e">
        <f aca="true" t="shared" si="6" ref="O5:O14">+H5+L5</f>
        <v>#DIV/0!</v>
      </c>
    </row>
    <row r="6" spans="1:15" ht="35.25" customHeight="1">
      <c r="A6" s="9" t="s">
        <v>77</v>
      </c>
      <c r="B6" s="49">
        <v>756</v>
      </c>
      <c r="C6" s="27"/>
      <c r="D6" s="13">
        <f t="shared" si="0"/>
        <v>0</v>
      </c>
      <c r="E6" s="7"/>
      <c r="F6" s="13" t="e">
        <f t="shared" si="1"/>
        <v>#DIV/0!</v>
      </c>
      <c r="G6" s="22"/>
      <c r="H6" s="34" t="e">
        <f t="shared" si="2"/>
        <v>#DIV/0!</v>
      </c>
      <c r="I6" s="125">
        <v>201</v>
      </c>
      <c r="J6" s="35">
        <f t="shared" si="3"/>
        <v>-201</v>
      </c>
      <c r="K6" s="22"/>
      <c r="L6" s="34" t="e">
        <f t="shared" si="4"/>
        <v>#DIV/0!</v>
      </c>
      <c r="M6" s="125">
        <v>118</v>
      </c>
      <c r="N6" s="35">
        <f t="shared" si="5"/>
        <v>-118</v>
      </c>
      <c r="O6" s="44" t="e">
        <f t="shared" si="6"/>
        <v>#DIV/0!</v>
      </c>
    </row>
    <row r="7" spans="1:15" ht="35.25" customHeight="1">
      <c r="A7" s="10" t="s">
        <v>78</v>
      </c>
      <c r="B7" s="12">
        <v>149</v>
      </c>
      <c r="C7" s="27"/>
      <c r="D7" s="13">
        <f t="shared" si="0"/>
        <v>0</v>
      </c>
      <c r="E7" s="7"/>
      <c r="F7" s="13" t="e">
        <f t="shared" si="1"/>
        <v>#DIV/0!</v>
      </c>
      <c r="G7" s="22"/>
      <c r="H7" s="34" t="e">
        <f t="shared" si="2"/>
        <v>#DIV/0!</v>
      </c>
      <c r="I7" s="125">
        <v>48</v>
      </c>
      <c r="J7" s="35">
        <f t="shared" si="3"/>
        <v>-48</v>
      </c>
      <c r="K7" s="22"/>
      <c r="L7" s="34" t="e">
        <f t="shared" si="4"/>
        <v>#DIV/0!</v>
      </c>
      <c r="M7" s="125">
        <v>20</v>
      </c>
      <c r="N7" s="35">
        <f t="shared" si="5"/>
        <v>-20</v>
      </c>
      <c r="O7" s="44" t="e">
        <f t="shared" si="6"/>
        <v>#DIV/0!</v>
      </c>
    </row>
    <row r="8" spans="1:15" ht="35.25" customHeight="1">
      <c r="A8" s="11" t="s">
        <v>31</v>
      </c>
      <c r="B8" s="25">
        <v>352</v>
      </c>
      <c r="C8" s="27"/>
      <c r="D8" s="13">
        <f t="shared" si="0"/>
        <v>0</v>
      </c>
      <c r="E8" s="7"/>
      <c r="F8" s="13" t="e">
        <f t="shared" si="1"/>
        <v>#DIV/0!</v>
      </c>
      <c r="G8" s="22"/>
      <c r="H8" s="34" t="e">
        <f t="shared" si="2"/>
        <v>#DIV/0!</v>
      </c>
      <c r="I8" s="125">
        <v>141</v>
      </c>
      <c r="J8" s="35">
        <f t="shared" si="3"/>
        <v>-141</v>
      </c>
      <c r="K8" s="22"/>
      <c r="L8" s="34" t="e">
        <f t="shared" si="4"/>
        <v>#DIV/0!</v>
      </c>
      <c r="M8" s="125">
        <v>30</v>
      </c>
      <c r="N8" s="35">
        <f t="shared" si="5"/>
        <v>-30</v>
      </c>
      <c r="O8" s="44" t="e">
        <f t="shared" si="6"/>
        <v>#DIV/0!</v>
      </c>
    </row>
    <row r="9" spans="1:15" ht="35.25" customHeight="1">
      <c r="A9" s="11" t="s">
        <v>32</v>
      </c>
      <c r="B9" s="12">
        <v>937</v>
      </c>
      <c r="C9" s="27"/>
      <c r="D9" s="13">
        <f t="shared" si="0"/>
        <v>0</v>
      </c>
      <c r="E9" s="7"/>
      <c r="F9" s="13" t="e">
        <f t="shared" si="1"/>
        <v>#DIV/0!</v>
      </c>
      <c r="G9" s="22"/>
      <c r="H9" s="34" t="e">
        <f t="shared" si="2"/>
        <v>#DIV/0!</v>
      </c>
      <c r="I9" s="125">
        <v>237</v>
      </c>
      <c r="J9" s="35">
        <f t="shared" si="3"/>
        <v>-237</v>
      </c>
      <c r="K9" s="22"/>
      <c r="L9" s="34" t="e">
        <f t="shared" si="4"/>
        <v>#DIV/0!</v>
      </c>
      <c r="M9" s="125">
        <v>116</v>
      </c>
      <c r="N9" s="35">
        <f t="shared" si="5"/>
        <v>-116</v>
      </c>
      <c r="O9" s="44" t="e">
        <f t="shared" si="6"/>
        <v>#DIV/0!</v>
      </c>
    </row>
    <row r="10" spans="1:15" ht="35.25" customHeight="1">
      <c r="A10" s="11" t="s">
        <v>79</v>
      </c>
      <c r="B10" s="25">
        <v>293</v>
      </c>
      <c r="C10" s="27"/>
      <c r="D10" s="13">
        <f t="shared" si="0"/>
        <v>0</v>
      </c>
      <c r="E10" s="7"/>
      <c r="F10" s="13" t="e">
        <f t="shared" si="1"/>
        <v>#DIV/0!</v>
      </c>
      <c r="G10" s="22"/>
      <c r="H10" s="34" t="e">
        <f t="shared" si="2"/>
        <v>#DIV/0!</v>
      </c>
      <c r="I10" s="125">
        <v>44</v>
      </c>
      <c r="J10" s="35">
        <f t="shared" si="3"/>
        <v>-44</v>
      </c>
      <c r="K10" s="22"/>
      <c r="L10" s="34" t="e">
        <f t="shared" si="4"/>
        <v>#DIV/0!</v>
      </c>
      <c r="M10" s="125">
        <v>40</v>
      </c>
      <c r="N10" s="35">
        <f t="shared" si="5"/>
        <v>-40</v>
      </c>
      <c r="O10" s="44" t="e">
        <f t="shared" si="6"/>
        <v>#DIV/0!</v>
      </c>
    </row>
    <row r="11" spans="1:15" ht="35.25" customHeight="1">
      <c r="A11" s="11" t="s">
        <v>80</v>
      </c>
      <c r="B11" s="12">
        <v>584</v>
      </c>
      <c r="C11" s="27"/>
      <c r="D11" s="13">
        <f t="shared" si="0"/>
        <v>0</v>
      </c>
      <c r="E11" s="2"/>
      <c r="F11" s="13" t="e">
        <f t="shared" si="1"/>
        <v>#DIV/0!</v>
      </c>
      <c r="G11" s="21"/>
      <c r="H11" s="34" t="e">
        <f t="shared" si="2"/>
        <v>#DIV/0!</v>
      </c>
      <c r="I11" s="125">
        <v>124</v>
      </c>
      <c r="J11" s="35">
        <f t="shared" si="3"/>
        <v>-124</v>
      </c>
      <c r="K11" s="21"/>
      <c r="L11" s="34" t="e">
        <f t="shared" si="4"/>
        <v>#DIV/0!</v>
      </c>
      <c r="M11" s="125">
        <v>93</v>
      </c>
      <c r="N11" s="35">
        <f t="shared" si="5"/>
        <v>-93</v>
      </c>
      <c r="O11" s="44" t="e">
        <f t="shared" si="6"/>
        <v>#DIV/0!</v>
      </c>
    </row>
    <row r="12" spans="1:15" ht="35.25" customHeight="1">
      <c r="A12" s="11" t="s">
        <v>81</v>
      </c>
      <c r="B12" s="25">
        <v>275</v>
      </c>
      <c r="C12" s="27"/>
      <c r="D12" s="13">
        <f t="shared" si="0"/>
        <v>0</v>
      </c>
      <c r="E12" s="7"/>
      <c r="F12" s="13" t="e">
        <f t="shared" si="1"/>
        <v>#DIV/0!</v>
      </c>
      <c r="G12" s="22"/>
      <c r="H12" s="34" t="e">
        <f t="shared" si="2"/>
        <v>#DIV/0!</v>
      </c>
      <c r="I12" s="125">
        <v>64</v>
      </c>
      <c r="J12" s="35">
        <f t="shared" si="3"/>
        <v>-64</v>
      </c>
      <c r="K12" s="22"/>
      <c r="L12" s="34" t="e">
        <f t="shared" si="4"/>
        <v>#DIV/0!</v>
      </c>
      <c r="M12" s="125">
        <v>54</v>
      </c>
      <c r="N12" s="35">
        <f t="shared" si="5"/>
        <v>-54</v>
      </c>
      <c r="O12" s="44" t="e">
        <f t="shared" si="6"/>
        <v>#DIV/0!</v>
      </c>
    </row>
    <row r="13" spans="1:15" ht="35.25" customHeight="1">
      <c r="A13" s="11" t="s">
        <v>33</v>
      </c>
      <c r="B13" s="25">
        <v>402</v>
      </c>
      <c r="C13" s="27"/>
      <c r="D13" s="13">
        <f t="shared" si="0"/>
        <v>0</v>
      </c>
      <c r="E13" s="7"/>
      <c r="F13" s="13" t="e">
        <f t="shared" si="1"/>
        <v>#DIV/0!</v>
      </c>
      <c r="G13" s="22"/>
      <c r="H13" s="34" t="e">
        <f t="shared" si="2"/>
        <v>#DIV/0!</v>
      </c>
      <c r="I13" s="125">
        <v>51</v>
      </c>
      <c r="J13" s="35">
        <f t="shared" si="3"/>
        <v>-51</v>
      </c>
      <c r="K13" s="22"/>
      <c r="L13" s="34" t="e">
        <f t="shared" si="4"/>
        <v>#DIV/0!</v>
      </c>
      <c r="M13" s="125">
        <v>82</v>
      </c>
      <c r="N13" s="35">
        <f t="shared" si="5"/>
        <v>-82</v>
      </c>
      <c r="O13" s="44" t="e">
        <f t="shared" si="6"/>
        <v>#DIV/0!</v>
      </c>
    </row>
    <row r="14" spans="1:15" ht="35.25" customHeight="1">
      <c r="A14" s="51" t="s">
        <v>3</v>
      </c>
      <c r="B14" s="2">
        <f>SUM(B4:B13)</f>
        <v>5888</v>
      </c>
      <c r="C14" s="27">
        <f>SUM(C4:C13)</f>
        <v>0</v>
      </c>
      <c r="D14" s="19">
        <f>C14/B14</f>
        <v>0</v>
      </c>
      <c r="E14" s="7">
        <f>SUM(E4:E13)</f>
        <v>0</v>
      </c>
      <c r="F14" s="20" t="e">
        <f>E14/C14</f>
        <v>#DIV/0!</v>
      </c>
      <c r="G14" s="24">
        <f>SUM(G4:G13)</f>
        <v>0</v>
      </c>
      <c r="H14" s="33" t="e">
        <f>G14/E14</f>
        <v>#DIV/0!</v>
      </c>
      <c r="I14" s="130">
        <f>SUM(I4:I13)</f>
        <v>1572</v>
      </c>
      <c r="J14" s="36">
        <f>SUM(J4:J13)</f>
        <v>-1572</v>
      </c>
      <c r="K14" s="24">
        <f>SUM(K4:K13)</f>
        <v>0</v>
      </c>
      <c r="L14" s="33" t="e">
        <f>K14/E14</f>
        <v>#DIV/0!</v>
      </c>
      <c r="M14" s="125">
        <f>SUM(M4:M13)</f>
        <v>789</v>
      </c>
      <c r="N14" s="36">
        <f>SUM(N4:N13)</f>
        <v>-789</v>
      </c>
      <c r="O14" s="44" t="e">
        <f t="shared" si="6"/>
        <v>#DIV/0!</v>
      </c>
    </row>
    <row r="15" spans="1:14" ht="12.75">
      <c r="A15" s="5"/>
      <c r="B15" s="5"/>
      <c r="C15" s="14"/>
      <c r="D15" s="14"/>
      <c r="E15" s="14"/>
      <c r="F15" s="14"/>
      <c r="G15" s="14"/>
      <c r="H15" s="14"/>
      <c r="I15" s="131"/>
      <c r="J15" s="14"/>
      <c r="K15" s="14"/>
      <c r="L15" s="14"/>
      <c r="M15" s="131"/>
      <c r="N15" s="14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55" right="0.31" top="0.984251968503937" bottom="0.984251968503937" header="0.5118110236220472" footer="0.5118110236220472"/>
  <pageSetup fitToHeight="1" fitToWidth="1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U13" sqref="U13"/>
    </sheetView>
  </sheetViews>
  <sheetFormatPr defaultColWidth="11.421875" defaultRowHeight="12.75"/>
  <cols>
    <col min="1" max="1" width="21.00390625" style="6" customWidth="1"/>
    <col min="2" max="2" width="13.28125" style="6" customWidth="1"/>
    <col min="3" max="3" width="12.140625" style="6" customWidth="1"/>
    <col min="4" max="4" width="12.00390625" style="6" customWidth="1"/>
    <col min="5" max="5" width="12.28125" style="6" customWidth="1"/>
    <col min="6" max="6" width="9.00390625" style="6" customWidth="1"/>
    <col min="7" max="7" width="11.8515625" style="6" customWidth="1"/>
    <col min="8" max="8" width="10.00390625" style="6" customWidth="1"/>
    <col min="9" max="9" width="10.140625" style="127" customWidth="1"/>
    <col min="10" max="10" width="9.57421875" style="6" customWidth="1"/>
    <col min="11" max="11" width="10.8515625" style="6" customWidth="1"/>
    <col min="12" max="12" width="9.421875" style="6" customWidth="1"/>
    <col min="13" max="13" width="10.7109375" style="127" customWidth="1"/>
    <col min="14" max="14" width="10.28125" style="6" customWidth="1"/>
    <col min="15" max="15" width="10.140625" style="6" customWidth="1"/>
    <col min="16" max="16384" width="11.421875" style="6" customWidth="1"/>
  </cols>
  <sheetData>
    <row r="1" spans="1:15" s="42" customFormat="1" ht="30" customHeight="1">
      <c r="A1" s="37"/>
      <c r="B1" s="38" t="s">
        <v>4</v>
      </c>
      <c r="C1" s="39" t="s">
        <v>5</v>
      </c>
      <c r="D1" s="40"/>
      <c r="E1" s="41" t="s">
        <v>8</v>
      </c>
      <c r="F1" s="40"/>
      <c r="G1" s="165" t="s">
        <v>133</v>
      </c>
      <c r="H1" s="166"/>
      <c r="I1" s="167"/>
      <c r="J1" s="168"/>
      <c r="K1" s="165" t="s">
        <v>93</v>
      </c>
      <c r="L1" s="166"/>
      <c r="M1" s="167"/>
      <c r="N1" s="168"/>
      <c r="O1" s="43" t="s">
        <v>94</v>
      </c>
    </row>
    <row r="2" spans="1:14" ht="30" customHeight="1">
      <c r="A2" s="15"/>
      <c r="B2" s="16"/>
      <c r="C2" s="26"/>
      <c r="D2" s="18"/>
      <c r="E2" s="17"/>
      <c r="F2" s="18"/>
      <c r="G2" s="169" t="s">
        <v>90</v>
      </c>
      <c r="H2" s="170"/>
      <c r="I2" s="124" t="s">
        <v>91</v>
      </c>
      <c r="J2" s="28" t="s">
        <v>92</v>
      </c>
      <c r="K2" s="169" t="s">
        <v>90</v>
      </c>
      <c r="L2" s="170"/>
      <c r="M2" s="124" t="s">
        <v>91</v>
      </c>
      <c r="N2" s="28" t="s">
        <v>92</v>
      </c>
    </row>
    <row r="3" spans="1:14" ht="35.25" customHeight="1">
      <c r="A3" s="1"/>
      <c r="B3" s="2"/>
      <c r="C3" s="27"/>
      <c r="D3" s="3" t="s">
        <v>7</v>
      </c>
      <c r="E3" s="4" t="s">
        <v>6</v>
      </c>
      <c r="F3" s="3" t="s">
        <v>7</v>
      </c>
      <c r="G3" s="30" t="s">
        <v>6</v>
      </c>
      <c r="H3" s="32" t="s">
        <v>7</v>
      </c>
      <c r="I3" s="125" t="s">
        <v>6</v>
      </c>
      <c r="J3" s="31" t="s">
        <v>6</v>
      </c>
      <c r="K3" s="30" t="s">
        <v>6</v>
      </c>
      <c r="L3" s="32" t="s">
        <v>7</v>
      </c>
      <c r="M3" s="125" t="s">
        <v>6</v>
      </c>
      <c r="N3" s="31" t="s">
        <v>6</v>
      </c>
    </row>
    <row r="4" spans="1:15" ht="35.25" customHeight="1">
      <c r="A4" s="7" t="s">
        <v>82</v>
      </c>
      <c r="B4" s="48">
        <v>223</v>
      </c>
      <c r="C4" s="27"/>
      <c r="D4" s="13">
        <f aca="true" t="shared" si="0" ref="D4:D11">C4/B4</f>
        <v>0</v>
      </c>
      <c r="E4" s="7"/>
      <c r="F4" s="13" t="e">
        <f aca="true" t="shared" si="1" ref="F4:F11">E4/C4</f>
        <v>#DIV/0!</v>
      </c>
      <c r="G4" s="29"/>
      <c r="H4" s="34" t="e">
        <f aca="true" t="shared" si="2" ref="H4:H11">G4/E4</f>
        <v>#DIV/0!</v>
      </c>
      <c r="I4" s="125">
        <v>46</v>
      </c>
      <c r="J4" s="35">
        <f>+G4-I4</f>
        <v>-46</v>
      </c>
      <c r="K4" s="29"/>
      <c r="L4" s="34" t="e">
        <f>K4/E4</f>
        <v>#DIV/0!</v>
      </c>
      <c r="M4" s="125">
        <v>47</v>
      </c>
      <c r="N4" s="35">
        <f>+K4-M4</f>
        <v>-47</v>
      </c>
      <c r="O4" s="44" t="e">
        <f>+H4+L4</f>
        <v>#DIV/0!</v>
      </c>
    </row>
    <row r="5" spans="1:15" ht="35.25" customHeight="1">
      <c r="A5" s="8" t="s">
        <v>83</v>
      </c>
      <c r="B5" s="50">
        <v>208</v>
      </c>
      <c r="C5" s="27"/>
      <c r="D5" s="13">
        <f t="shared" si="0"/>
        <v>0</v>
      </c>
      <c r="E5" s="7"/>
      <c r="F5" s="13" t="e">
        <f t="shared" si="1"/>
        <v>#DIV/0!</v>
      </c>
      <c r="G5" s="22"/>
      <c r="H5" s="34" t="e">
        <f t="shared" si="2"/>
        <v>#DIV/0!</v>
      </c>
      <c r="I5" s="125">
        <v>66</v>
      </c>
      <c r="J5" s="35">
        <f aca="true" t="shared" si="3" ref="J5:J11">+G5-I5</f>
        <v>-66</v>
      </c>
      <c r="K5" s="22"/>
      <c r="L5" s="34" t="e">
        <f aca="true" t="shared" si="4" ref="L5:L11">K5/E5</f>
        <v>#DIV/0!</v>
      </c>
      <c r="M5" s="125">
        <v>22</v>
      </c>
      <c r="N5" s="35">
        <f aca="true" t="shared" si="5" ref="N5:N11">+K5-M5</f>
        <v>-22</v>
      </c>
      <c r="O5" s="44" t="e">
        <f aca="true" t="shared" si="6" ref="O5:O12">+H5+L5</f>
        <v>#DIV/0!</v>
      </c>
    </row>
    <row r="6" spans="1:15" ht="35.25" customHeight="1">
      <c r="A6" s="9" t="s">
        <v>84</v>
      </c>
      <c r="B6" s="49">
        <v>398</v>
      </c>
      <c r="C6" s="27"/>
      <c r="D6" s="13">
        <f t="shared" si="0"/>
        <v>0</v>
      </c>
      <c r="E6" s="7"/>
      <c r="F6" s="13" t="e">
        <f t="shared" si="1"/>
        <v>#DIV/0!</v>
      </c>
      <c r="G6" s="22"/>
      <c r="H6" s="34" t="e">
        <f t="shared" si="2"/>
        <v>#DIV/0!</v>
      </c>
      <c r="I6" s="125">
        <v>121</v>
      </c>
      <c r="J6" s="35">
        <f t="shared" si="3"/>
        <v>-121</v>
      </c>
      <c r="K6" s="22"/>
      <c r="L6" s="34" t="e">
        <f t="shared" si="4"/>
        <v>#DIV/0!</v>
      </c>
      <c r="M6" s="125">
        <v>54</v>
      </c>
      <c r="N6" s="35">
        <f t="shared" si="5"/>
        <v>-54</v>
      </c>
      <c r="O6" s="44" t="e">
        <f t="shared" si="6"/>
        <v>#DIV/0!</v>
      </c>
    </row>
    <row r="7" spans="1:15" ht="35.25" customHeight="1">
      <c r="A7" s="10" t="s">
        <v>85</v>
      </c>
      <c r="B7" s="12">
        <v>168</v>
      </c>
      <c r="C7" s="27"/>
      <c r="D7" s="13">
        <f t="shared" si="0"/>
        <v>0</v>
      </c>
      <c r="E7" s="7"/>
      <c r="F7" s="13" t="e">
        <f t="shared" si="1"/>
        <v>#DIV/0!</v>
      </c>
      <c r="G7" s="22"/>
      <c r="H7" s="34" t="e">
        <f t="shared" si="2"/>
        <v>#DIV/0!</v>
      </c>
      <c r="I7" s="125">
        <v>50</v>
      </c>
      <c r="J7" s="35">
        <f t="shared" si="3"/>
        <v>-50</v>
      </c>
      <c r="K7" s="22"/>
      <c r="L7" s="34" t="e">
        <f t="shared" si="4"/>
        <v>#DIV/0!</v>
      </c>
      <c r="M7" s="125">
        <v>32</v>
      </c>
      <c r="N7" s="35">
        <f t="shared" si="5"/>
        <v>-32</v>
      </c>
      <c r="O7" s="44" t="e">
        <f t="shared" si="6"/>
        <v>#DIV/0!</v>
      </c>
    </row>
    <row r="8" spans="1:15" ht="35.25" customHeight="1">
      <c r="A8" s="11" t="s">
        <v>86</v>
      </c>
      <c r="B8" s="25">
        <v>362</v>
      </c>
      <c r="C8" s="27"/>
      <c r="D8" s="13">
        <f t="shared" si="0"/>
        <v>0</v>
      </c>
      <c r="E8" s="7"/>
      <c r="F8" s="13" t="e">
        <f t="shared" si="1"/>
        <v>#DIV/0!</v>
      </c>
      <c r="G8" s="22"/>
      <c r="H8" s="34" t="e">
        <f t="shared" si="2"/>
        <v>#DIV/0!</v>
      </c>
      <c r="I8" s="125">
        <v>96</v>
      </c>
      <c r="J8" s="35">
        <f t="shared" si="3"/>
        <v>-96</v>
      </c>
      <c r="K8" s="22"/>
      <c r="L8" s="34" t="e">
        <f t="shared" si="4"/>
        <v>#DIV/0!</v>
      </c>
      <c r="M8" s="125">
        <v>55</v>
      </c>
      <c r="N8" s="35">
        <f t="shared" si="5"/>
        <v>-55</v>
      </c>
      <c r="O8" s="44" t="e">
        <f t="shared" si="6"/>
        <v>#DIV/0!</v>
      </c>
    </row>
    <row r="9" spans="1:15" ht="35.25" customHeight="1">
      <c r="A9" s="11" t="s">
        <v>87</v>
      </c>
      <c r="B9" s="12">
        <v>193</v>
      </c>
      <c r="C9" s="27"/>
      <c r="D9" s="13">
        <f t="shared" si="0"/>
        <v>0</v>
      </c>
      <c r="E9" s="7"/>
      <c r="F9" s="13" t="e">
        <f t="shared" si="1"/>
        <v>#DIV/0!</v>
      </c>
      <c r="G9" s="22"/>
      <c r="H9" s="34" t="e">
        <f t="shared" si="2"/>
        <v>#DIV/0!</v>
      </c>
      <c r="I9" s="125">
        <v>48</v>
      </c>
      <c r="J9" s="35">
        <f t="shared" si="3"/>
        <v>-48</v>
      </c>
      <c r="K9" s="22"/>
      <c r="L9" s="34" t="e">
        <f t="shared" si="4"/>
        <v>#DIV/0!</v>
      </c>
      <c r="M9" s="125">
        <v>47</v>
      </c>
      <c r="N9" s="35">
        <f t="shared" si="5"/>
        <v>-47</v>
      </c>
      <c r="O9" s="44" t="e">
        <f t="shared" si="6"/>
        <v>#DIV/0!</v>
      </c>
    </row>
    <row r="10" spans="1:15" ht="35.25" customHeight="1">
      <c r="A10" s="11" t="s">
        <v>88</v>
      </c>
      <c r="B10" s="25">
        <v>1249</v>
      </c>
      <c r="C10" s="27"/>
      <c r="D10" s="13">
        <f t="shared" si="0"/>
        <v>0</v>
      </c>
      <c r="E10" s="7"/>
      <c r="F10" s="13" t="e">
        <f t="shared" si="1"/>
        <v>#DIV/0!</v>
      </c>
      <c r="G10" s="22"/>
      <c r="H10" s="34" t="e">
        <f t="shared" si="2"/>
        <v>#DIV/0!</v>
      </c>
      <c r="I10" s="125">
        <v>336</v>
      </c>
      <c r="J10" s="35">
        <f t="shared" si="3"/>
        <v>-336</v>
      </c>
      <c r="K10" s="22"/>
      <c r="L10" s="34" t="e">
        <f t="shared" si="4"/>
        <v>#DIV/0!</v>
      </c>
      <c r="M10" s="125">
        <v>221</v>
      </c>
      <c r="N10" s="35">
        <f t="shared" si="5"/>
        <v>-221</v>
      </c>
      <c r="O10" s="44" t="e">
        <f t="shared" si="6"/>
        <v>#DIV/0!</v>
      </c>
    </row>
    <row r="11" spans="1:15" ht="35.25" customHeight="1">
      <c r="A11" s="11" t="s">
        <v>89</v>
      </c>
      <c r="B11" s="12">
        <v>123</v>
      </c>
      <c r="C11" s="27"/>
      <c r="D11" s="13">
        <f t="shared" si="0"/>
        <v>0</v>
      </c>
      <c r="E11" s="2"/>
      <c r="F11" s="13" t="e">
        <f t="shared" si="1"/>
        <v>#DIV/0!</v>
      </c>
      <c r="G11" s="21"/>
      <c r="H11" s="34" t="e">
        <f t="shared" si="2"/>
        <v>#DIV/0!</v>
      </c>
      <c r="I11" s="125">
        <v>36</v>
      </c>
      <c r="J11" s="35">
        <f t="shared" si="3"/>
        <v>-36</v>
      </c>
      <c r="K11" s="21"/>
      <c r="L11" s="34" t="e">
        <f t="shared" si="4"/>
        <v>#DIV/0!</v>
      </c>
      <c r="M11" s="125">
        <v>12</v>
      </c>
      <c r="N11" s="35">
        <f t="shared" si="5"/>
        <v>-12</v>
      </c>
      <c r="O11" s="44" t="e">
        <f t="shared" si="6"/>
        <v>#DIV/0!</v>
      </c>
    </row>
    <row r="12" spans="1:15" ht="35.25" customHeight="1">
      <c r="A12" s="51" t="s">
        <v>3</v>
      </c>
      <c r="B12" s="2">
        <f>SUM(B4:B11)</f>
        <v>2924</v>
      </c>
      <c r="C12" s="27">
        <f>SUM(C4:C11)</f>
        <v>0</v>
      </c>
      <c r="D12" s="19">
        <f>C12/B12</f>
        <v>0</v>
      </c>
      <c r="E12" s="7">
        <f>SUM(E4:E11)</f>
        <v>0</v>
      </c>
      <c r="F12" s="20" t="e">
        <f>E12/C12</f>
        <v>#DIV/0!</v>
      </c>
      <c r="G12" s="24">
        <f>SUM(G4:G11)</f>
        <v>0</v>
      </c>
      <c r="H12" s="33" t="e">
        <f>G12/E12</f>
        <v>#DIV/0!</v>
      </c>
      <c r="I12" s="125">
        <f>SUM(I4:I11)</f>
        <v>799</v>
      </c>
      <c r="J12" s="36">
        <f>SUM(J4:J11)</f>
        <v>-799</v>
      </c>
      <c r="K12" s="24">
        <f>SUM(K4:K11)</f>
        <v>0</v>
      </c>
      <c r="L12" s="33" t="e">
        <f>K12/E12</f>
        <v>#DIV/0!</v>
      </c>
      <c r="M12" s="125">
        <f>SUM(M4:M11)</f>
        <v>490</v>
      </c>
      <c r="N12" s="36">
        <f>SUM(N4:N11)</f>
        <v>-490</v>
      </c>
      <c r="O12" s="44" t="e">
        <f t="shared" si="6"/>
        <v>#DIV/0!</v>
      </c>
    </row>
    <row r="13" spans="1:14" ht="12.75">
      <c r="A13" s="5"/>
      <c r="B13" s="5"/>
      <c r="C13" s="14"/>
      <c r="D13" s="14"/>
      <c r="E13" s="14"/>
      <c r="F13" s="14"/>
      <c r="G13" s="14"/>
      <c r="H13" s="14"/>
      <c r="I13" s="126"/>
      <c r="J13" s="14"/>
      <c r="K13" s="14"/>
      <c r="L13" s="14"/>
      <c r="M13" s="126"/>
      <c r="N13" s="14"/>
    </row>
  </sheetData>
  <sheetProtection/>
  <mergeCells count="4">
    <mergeCell ref="G1:J1"/>
    <mergeCell ref="K1:N1"/>
    <mergeCell ref="G2:H2"/>
    <mergeCell ref="K2:L2"/>
  </mergeCells>
  <printOptions gridLines="1" horizontalCentered="1"/>
  <pageMargins left="0.55" right="0.31" top="0.984251968503937" bottom="0.984251968503937" header="0.5118110236220472" footer="0.5118110236220472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radio</dc:creator>
  <cp:keywords/>
  <dc:description/>
  <cp:lastModifiedBy>Propriétaire</cp:lastModifiedBy>
  <cp:lastPrinted>2012-06-17T18:02:28Z</cp:lastPrinted>
  <dcterms:created xsi:type="dcterms:W3CDTF">2007-06-06T12:19:49Z</dcterms:created>
  <dcterms:modified xsi:type="dcterms:W3CDTF">2012-06-18T08:06:04Z</dcterms:modified>
  <cp:category/>
  <cp:version/>
  <cp:contentType/>
  <cp:contentStatus/>
</cp:coreProperties>
</file>